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20" windowHeight="12705" activeTab="0"/>
  </bookViews>
  <sheets>
    <sheet name="SafetyCalendar" sheetId="1" r:id="rId1"/>
    <sheet name="Table" sheetId="2" r:id="rId2"/>
    <sheet name="Ranking" sheetId="3" r:id="rId3"/>
    <sheet name="Abandon" sheetId="4" r:id="rId4"/>
    <sheet name="Holiday" sheetId="5" r:id="rId5"/>
    <sheet name="Flag" sheetId="6" r:id="rId6"/>
  </sheets>
  <definedNames>
    <definedName name="_xlnm.Print_Area" localSheetId="0">'SafetyCalendar'!$B$4:$Y$52</definedName>
  </definedNames>
  <calcPr fullCalcOnLoad="1"/>
</workbook>
</file>

<file path=xl/sharedStrings.xml><?xml version="1.0" encoding="utf-8"?>
<sst xmlns="http://schemas.openxmlformats.org/spreadsheetml/2006/main" count="140" uniqueCount="71">
  <si>
    <t>No.</t>
  </si>
  <si>
    <t>No.</t>
  </si>
  <si>
    <t>Initial Start
Date</t>
  </si>
  <si>
    <t>Start
Date</t>
  </si>
  <si>
    <t>Start
Date</t>
  </si>
  <si>
    <t>Target
Completion
Date</t>
  </si>
  <si>
    <t>Target
Completion
Date</t>
  </si>
  <si>
    <t>Today</t>
  </si>
  <si>
    <t>Accumulated
Safety Incident
Free Days</t>
  </si>
  <si>
    <t>Total No.
Of
Abandon</t>
  </si>
  <si>
    <t>Total No.
Of
Abandon</t>
  </si>
  <si>
    <t>Ranking</t>
  </si>
  <si>
    <t>YY/MM/DD    hh:mm</t>
  </si>
  <si>
    <t>days</t>
  </si>
  <si>
    <t>days</t>
  </si>
  <si>
    <t>Initial Start
Date</t>
  </si>
  <si>
    <t>Rank
Row</t>
  </si>
  <si>
    <t>▼</t>
  </si>
  <si>
    <t>〓</t>
  </si>
  <si>
    <t>▲</t>
  </si>
  <si>
    <t>Abandon List</t>
  </si>
  <si>
    <t>Stop Date</t>
  </si>
  <si>
    <t>What
happened!!</t>
  </si>
  <si>
    <t>YY/MM/DD    hh:mm</t>
  </si>
  <si>
    <t>hr</t>
  </si>
  <si>
    <t>Name</t>
  </si>
  <si>
    <t>Total No.
Of
Flag</t>
  </si>
  <si>
    <t>hr</t>
  </si>
  <si>
    <t>Accumulated
hr</t>
  </si>
  <si>
    <t>Name</t>
  </si>
  <si>
    <t>Accumulated hr Ranking</t>
  </si>
  <si>
    <t>夏期休暇</t>
  </si>
  <si>
    <t>天皇誕生日</t>
  </si>
  <si>
    <t>振替休日</t>
  </si>
  <si>
    <t>年末休暇</t>
  </si>
  <si>
    <t>元旦</t>
  </si>
  <si>
    <t>年始休暇</t>
  </si>
  <si>
    <t/>
  </si>
  <si>
    <t>成人の日</t>
  </si>
  <si>
    <t>建国記念の日</t>
  </si>
  <si>
    <t>春分の日</t>
  </si>
  <si>
    <t>憲法記念日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</si>
  <si>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</si>
  <si>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</si>
  <si>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</si>
  <si>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</si>
  <si>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</si>
  <si>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</si>
  <si>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</si>
  <si>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春分の日</t>
  </si>
  <si>
    <t>秋分の日</t>
  </si>
  <si>
    <t>昭和の日</t>
  </si>
  <si>
    <t>みどりの日</t>
  </si>
  <si>
    <t>メーデー</t>
  </si>
  <si>
    <t>春分・秋分計算</t>
  </si>
  <si>
    <t>Accumulated
Safety 
Incident Free Days</t>
  </si>
  <si>
    <t>Total No.
Of
Flag</t>
  </si>
  <si>
    <t>Safety Calendar</t>
  </si>
  <si>
    <t>開始日:</t>
  </si>
  <si>
    <t>目標日:</t>
  </si>
  <si>
    <t>安　全　第　一</t>
  </si>
  <si>
    <t>初年度開始日:</t>
  </si>
  <si>
    <t>目標 =</t>
  </si>
  <si>
    <t>メーデー</t>
  </si>
  <si>
    <t>みどりの日</t>
  </si>
  <si>
    <t>休日</t>
  </si>
  <si>
    <r>
      <t xml:space="preserve">All Rights Reserved C </t>
    </r>
    <r>
      <rPr>
        <b/>
        <sz val="5"/>
        <rFont val="ＭＳ Ｐゴシック"/>
        <family val="3"/>
      </rPr>
      <t>田村</t>
    </r>
    <r>
      <rPr>
        <b/>
        <i/>
        <sz val="5"/>
        <color indexed="12"/>
        <rFont val="Arial"/>
        <family val="2"/>
      </rPr>
      <t>,xls-hashimoto@nifty.com</t>
    </r>
    <r>
      <rPr>
        <b/>
        <sz val="5"/>
        <rFont val="Arial"/>
        <family val="2"/>
      </rPr>
      <t xml:space="preserve"> 2008</t>
    </r>
  </si>
  <si>
    <t>全交流電源喪失</t>
  </si>
  <si>
    <t>〓</t>
  </si>
  <si>
    <t>福島第一原子力発電所 1号機</t>
  </si>
  <si>
    <t xml:space="preserve">     2 福島第一原子力発電所 1号機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</si>
</sst>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m"/>
    <numFmt numFmtId="178" formatCode="yyyy\ &quot;Safty Calender&quot;"/>
    <numFmt numFmtId="179" formatCode="&quot;Today : &quot;yy/m/d\ ddd\ h:mm"/>
    <numFmt numFmtId="180" formatCode="&quot;Start  &quot;yy/m/d\ ddd"/>
    <numFmt numFmtId="181" formatCode="yyyy/m/d\ ddd"/>
    <numFmt numFmtId="182" formatCode="#,##0&quot;days &quot;"/>
    <numFmt numFmtId="183" formatCode="#,##0&quot;m&quot;"/>
    <numFmt numFmtId="184" formatCode="#,##0&quot; meters&quot;"/>
    <numFmt numFmtId="185" formatCode="&quot;・&quot;#,##0_ "/>
    <numFmt numFmtId="186" formatCode="#,##0&quot; Safety&quot;"/>
    <numFmt numFmtId="187" formatCode="0_ "/>
    <numFmt numFmtId="188" formatCode="&quot;Incident Free Days : &quot;#,##0"/>
    <numFmt numFmtId="189" formatCode="#,##0_ "/>
    <numFmt numFmtId="190" formatCode="yy/m/d\ ddd"/>
    <numFmt numFmtId="191" formatCode="yy/m/d\ ddd\ h:mm"/>
    <numFmt numFmtId="192" formatCode="#,##0&quot;hr&quot;"/>
    <numFmt numFmtId="193" formatCode="&quot;Total No. of Flag : &quot;#,##0"/>
    <numFmt numFmtId="194" formatCode="&quot;Accumulated hr : &quot;#,##0"/>
    <numFmt numFmtId="195" formatCode="#,##0&quot; days&quot;"/>
    <numFmt numFmtId="196" formatCode="#,##0&quot; hours&quot;"/>
    <numFmt numFmtId="197" formatCode="mmm\-yyyy"/>
    <numFmt numFmtId="198" formatCode="ddd"/>
    <numFmt numFmtId="199" formatCode="aaa"/>
    <numFmt numFmtId="200" formatCode="\'yy\ mmm"/>
    <numFmt numFmtId="201" formatCode="\'yy\ mmmm"/>
    <numFmt numFmtId="202" formatCode="\'yy/mm/dd\ ddd"/>
    <numFmt numFmtId="203" formatCode="\'yy/mm/dd\ ddd\ h:mm"/>
    <numFmt numFmtId="204" formatCode="yy/m/d\(aaa\)"/>
    <numFmt numFmtId="205" formatCode="[$-411]ggge&quot;年&quot;m&quot;月&quot;d&quot;日&quot;\(aaa\);@"/>
    <numFmt numFmtId="206" formatCode="[$-411]&quot;今&quot;&quot;日&quot;\:ggge&quot;年&quot;m&quot;月&quot;d&quot;日&quot;\(aaa\);@"/>
    <numFmt numFmtId="207" formatCode="#,##0&quot;日 &quot;"/>
    <numFmt numFmtId="208" formatCode="#,##0&quot;時間&quot;"/>
    <numFmt numFmtId="209" formatCode="#,##0&quot;日&quot;"/>
    <numFmt numFmtId="210" formatCode="[$-411]ggge&quot;年&quot;m&quot;月&quot;;@"/>
    <numFmt numFmtId="211" formatCode="#,##0&quot;無災害日&quot;"/>
    <numFmt numFmtId="212" formatCode="&quot;無災害年数 : &quot;#,##0"/>
    <numFmt numFmtId="213" formatCode="&quot;無災害時間数 : &quot;#,##0"/>
    <numFmt numFmtId="214" formatCode="&quot;無災害時日数 : &quot;#,##0"/>
    <numFmt numFmtId="215" formatCode="&quot;無災害日数 : &quot;#,##0"/>
    <numFmt numFmtId="216" formatCode="#,##0&quot;無災害年&quot;"/>
    <numFmt numFmtId="217" formatCode="#,##0&quot;無災害時間&quot;"/>
    <numFmt numFmtId="218" formatCode="[$-411]ggge&quot;年&quot;m&quot;月&quot;d&quot;日&quot;\(aaa\)\ &quot;現&quot;&quot;在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Arial"/>
      <family val="2"/>
    </font>
    <font>
      <sz val="16"/>
      <name val="ＭＳ Ｐゴシック"/>
      <family val="3"/>
    </font>
    <font>
      <sz val="16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sz val="16"/>
      <color indexed="10"/>
      <name val="Arial"/>
      <family val="2"/>
    </font>
    <font>
      <sz val="6"/>
      <name val="ＭＳ ゴシック"/>
      <family val="3"/>
    </font>
    <font>
      <sz val="6"/>
      <name val="Arial"/>
      <family val="2"/>
    </font>
    <font>
      <b/>
      <sz val="18"/>
      <color indexed="18"/>
      <name val="Arial"/>
      <family val="2"/>
    </font>
    <font>
      <sz val="10.5"/>
      <color indexed="10"/>
      <name val="Arial"/>
      <family val="2"/>
    </font>
    <font>
      <sz val="10.5"/>
      <color indexed="11"/>
      <name val="Arial"/>
      <family val="2"/>
    </font>
    <font>
      <b/>
      <sz val="5"/>
      <name val="Arial"/>
      <family val="2"/>
    </font>
    <font>
      <b/>
      <i/>
      <sz val="5"/>
      <color indexed="12"/>
      <name val="Arial"/>
      <family val="2"/>
    </font>
    <font>
      <sz val="5"/>
      <name val="Arial"/>
      <family val="2"/>
    </font>
    <font>
      <sz val="6"/>
      <name val="明朝"/>
      <family val="3"/>
    </font>
    <font>
      <sz val="12"/>
      <name val="ＭＳ Ｐゴシック"/>
      <family val="3"/>
    </font>
    <font>
      <sz val="14"/>
      <name val="Arial"/>
      <family val="2"/>
    </font>
    <font>
      <b/>
      <sz val="14"/>
      <color indexed="18"/>
      <name val="HG丸ｺﾞｼｯｸM-PRO"/>
      <family val="3"/>
    </font>
    <font>
      <sz val="14"/>
      <name val="HG丸ｺﾞｼｯｸM-PRO"/>
      <family val="3"/>
    </font>
    <font>
      <b/>
      <sz val="15"/>
      <color indexed="18"/>
      <name val="HG丸ｺﾞｼｯｸM-PRO"/>
      <family val="3"/>
    </font>
    <font>
      <sz val="15"/>
      <name val="HG丸ｺﾞｼｯｸM-PRO"/>
      <family val="3"/>
    </font>
    <font>
      <sz val="12"/>
      <color indexed="18"/>
      <name val="HG丸ｺﾞｼｯｸM-PRO"/>
      <family val="3"/>
    </font>
    <font>
      <sz val="13"/>
      <color indexed="18"/>
      <name val="HG丸ｺﾞｼｯｸM-PRO"/>
      <family val="3"/>
    </font>
    <font>
      <b/>
      <sz val="14"/>
      <color indexed="12"/>
      <name val="HG丸ｺﾞｼｯｸM-PRO"/>
      <family val="3"/>
    </font>
    <font>
      <b/>
      <sz val="15"/>
      <color indexed="12"/>
      <name val="HG丸ｺﾞｼｯｸM-PRO"/>
      <family val="3"/>
    </font>
    <font>
      <sz val="200"/>
      <color indexed="41"/>
      <name val="HG丸ｺﾞｼｯｸM-PRO"/>
      <family val="3"/>
    </font>
    <font>
      <b/>
      <sz val="12"/>
      <color indexed="17"/>
      <name val="HG丸ｺﾞｼｯｸM-PRO"/>
      <family val="3"/>
    </font>
    <font>
      <b/>
      <i/>
      <sz val="36"/>
      <color indexed="17"/>
      <name val="HG丸ｺﾞｼｯｸM-PRO"/>
      <family val="3"/>
    </font>
    <font>
      <b/>
      <i/>
      <sz val="36"/>
      <name val="HG丸ｺﾞｼｯｸM-PRO"/>
      <family val="3"/>
    </font>
    <font>
      <sz val="12"/>
      <color indexed="17"/>
      <name val="HG丸ｺﾞｼｯｸM-PRO"/>
      <family val="3"/>
    </font>
    <font>
      <sz val="11"/>
      <name val="HG丸ｺﾞｼｯｸM-PRO"/>
      <family val="3"/>
    </font>
    <font>
      <b/>
      <sz val="48"/>
      <color indexed="17"/>
      <name val="HG丸ｺﾞｼｯｸM-PRO"/>
      <family val="3"/>
    </font>
    <font>
      <sz val="48"/>
      <name val="HG丸ｺﾞｼｯｸM-PRO"/>
      <family val="3"/>
    </font>
    <font>
      <b/>
      <sz val="26"/>
      <name val="HG丸ｺﾞｼｯｸM-PRO"/>
      <family val="3"/>
    </font>
    <font>
      <sz val="6"/>
      <color indexed="9"/>
      <name val="ＭＳ ゴシック"/>
      <family val="3"/>
    </font>
    <font>
      <sz val="10.5"/>
      <color indexed="15"/>
      <name val="Arial"/>
      <family val="2"/>
    </font>
    <font>
      <sz val="8"/>
      <color indexed="17"/>
      <name val="ＭＳ ゴシック"/>
      <family val="3"/>
    </font>
    <font>
      <b/>
      <sz val="8"/>
      <color indexed="17"/>
      <name val="ＭＳ ゴシック"/>
      <family val="3"/>
    </font>
    <font>
      <b/>
      <sz val="5"/>
      <name val="ＭＳ Ｐゴシック"/>
      <family val="3"/>
    </font>
    <font>
      <sz val="11"/>
      <color indexed="10"/>
      <name val="ＭＳ Ｐゴシック"/>
      <family val="3"/>
    </font>
    <font>
      <sz val="9"/>
      <color indexed="11"/>
      <name val="HG丸ｺﾞｼｯｸM-PRO"/>
      <family val="3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42"/>
      </left>
      <right style="thin">
        <color indexed="42"/>
      </right>
      <top style="medium">
        <color indexed="11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medium">
        <color indexed="11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11"/>
      </bottom>
    </border>
    <border>
      <left style="thin">
        <color indexed="42"/>
      </left>
      <right style="thin">
        <color indexed="42"/>
      </right>
      <top style="thin">
        <color indexed="11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hair">
        <color indexed="40"/>
      </left>
      <right style="hair">
        <color indexed="40"/>
      </right>
      <top style="hair">
        <color indexed="40"/>
      </top>
      <bottom style="hair">
        <color indexed="40"/>
      </bottom>
    </border>
    <border>
      <left style="hair"/>
      <right style="hair"/>
      <top style="hair"/>
      <bottom style="hair"/>
    </border>
    <border>
      <left style="thin">
        <color indexed="42"/>
      </left>
      <right style="medium">
        <color indexed="11"/>
      </right>
      <top style="medium">
        <color indexed="11"/>
      </top>
      <bottom style="thin">
        <color indexed="42"/>
      </bottom>
    </border>
    <border>
      <left style="thin">
        <color indexed="42"/>
      </left>
      <right style="medium">
        <color indexed="11"/>
      </right>
      <top style="thin">
        <color indexed="42"/>
      </top>
      <bottom style="thin">
        <color indexed="42"/>
      </bottom>
    </border>
    <border>
      <left style="thin">
        <color indexed="42"/>
      </left>
      <right style="medium">
        <color indexed="11"/>
      </right>
      <top style="thin">
        <color indexed="42"/>
      </top>
      <bottom>
        <color indexed="63"/>
      </bottom>
    </border>
    <border>
      <left style="thin">
        <color indexed="42"/>
      </left>
      <right style="medium">
        <color indexed="11"/>
      </right>
      <top style="thin">
        <color indexed="11"/>
      </top>
      <bottom style="thin">
        <color indexed="42"/>
      </bottom>
    </border>
    <border>
      <left style="thin">
        <color indexed="42"/>
      </left>
      <right style="medium">
        <color indexed="11"/>
      </right>
      <top style="thin">
        <color indexed="42"/>
      </top>
      <bottom style="thin">
        <color indexed="11"/>
      </bottom>
    </border>
    <border>
      <left style="thin">
        <color indexed="42"/>
      </left>
      <right style="medium">
        <color indexed="11"/>
      </right>
      <top style="thin">
        <color indexed="42"/>
      </top>
      <bottom style="medium">
        <color indexed="11"/>
      </bottom>
    </border>
    <border>
      <left style="thin">
        <color indexed="42"/>
      </left>
      <right style="medium">
        <color indexed="11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medium">
        <color indexed="11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11"/>
      </top>
      <bottom style="thin">
        <color indexed="42"/>
      </bottom>
    </border>
    <border>
      <left style="hair">
        <color indexed="11"/>
      </left>
      <right style="hair">
        <color indexed="11"/>
      </right>
      <top>
        <color indexed="63"/>
      </top>
      <bottom style="hair">
        <color indexed="11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11"/>
      </bottom>
    </border>
    <border>
      <left style="thin">
        <color indexed="42"/>
      </left>
      <right>
        <color indexed="63"/>
      </right>
      <top style="thin">
        <color indexed="42"/>
      </top>
      <bottom style="medium">
        <color indexed="11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11"/>
      </left>
      <right style="thin">
        <color indexed="42"/>
      </right>
      <top style="thin">
        <color indexed="11"/>
      </top>
      <bottom style="thin">
        <color indexed="42"/>
      </bottom>
    </border>
    <border>
      <left style="medium">
        <color indexed="11"/>
      </left>
      <right style="thin">
        <color indexed="42"/>
      </right>
      <top style="thin">
        <color indexed="42"/>
      </top>
      <bottom style="thin">
        <color indexed="42"/>
      </bottom>
    </border>
    <border>
      <left style="medium">
        <color indexed="11"/>
      </left>
      <right style="thin">
        <color indexed="42"/>
      </right>
      <top style="thin">
        <color indexed="42"/>
      </top>
      <bottom style="thin">
        <color indexed="11"/>
      </bottom>
    </border>
    <border>
      <left>
        <color indexed="63"/>
      </left>
      <right style="thin">
        <color indexed="42"/>
      </right>
      <top style="thin">
        <color indexed="11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11"/>
      </bottom>
    </border>
    <border>
      <left>
        <color indexed="63"/>
      </left>
      <right style="thin">
        <color indexed="42"/>
      </right>
      <top style="thin">
        <color indexed="42"/>
      </top>
      <bottom style="medium">
        <color indexed="11"/>
      </bottom>
    </border>
    <border>
      <left style="medium">
        <color indexed="11"/>
      </left>
      <right style="thin">
        <color indexed="42"/>
      </right>
      <top>
        <color indexed="63"/>
      </top>
      <bottom style="thin">
        <color indexed="42"/>
      </bottom>
    </border>
    <border>
      <left style="medium">
        <color indexed="11"/>
      </left>
      <right style="thin">
        <color indexed="42"/>
      </right>
      <top style="thin">
        <color indexed="42"/>
      </top>
      <bottom style="medium">
        <color indexed="11"/>
      </bottom>
    </border>
    <border>
      <left style="medium">
        <color indexed="11"/>
      </left>
      <right style="thin">
        <color indexed="42"/>
      </right>
      <top style="medium">
        <color indexed="11"/>
      </top>
      <bottom style="thin">
        <color indexed="42"/>
      </bottom>
    </border>
    <border>
      <left style="medium">
        <color indexed="11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42"/>
      </right>
      <top style="medium">
        <color indexed="11"/>
      </top>
      <bottom style="thin">
        <color indexed="4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89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191" fontId="2" fillId="0" borderId="1" xfId="0" applyNumberFormat="1" applyFont="1" applyFill="1" applyBorder="1" applyAlignment="1">
      <alignment horizontal="center" vertical="center" shrinkToFit="1"/>
    </xf>
    <xf numFmtId="189" fontId="2" fillId="0" borderId="0" xfId="0" applyNumberFormat="1" applyFont="1" applyAlignment="1">
      <alignment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wrapText="1"/>
    </xf>
    <xf numFmtId="190" fontId="2" fillId="0" borderId="0" xfId="0" applyNumberFormat="1" applyFont="1" applyAlignment="1">
      <alignment vertical="center"/>
    </xf>
    <xf numFmtId="189" fontId="9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 hidden="1"/>
    </xf>
    <xf numFmtId="14" fontId="8" fillId="0" borderId="0" xfId="0" applyNumberFormat="1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 locked="0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16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center" vertical="center"/>
    </xf>
    <xf numFmtId="176" fontId="15" fillId="0" borderId="17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4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14" fontId="2" fillId="4" borderId="20" xfId="0" applyNumberFormat="1" applyFont="1" applyFill="1" applyBorder="1" applyAlignment="1">
      <alignment horizontal="left" vertical="center"/>
    </xf>
    <xf numFmtId="0" fontId="2" fillId="4" borderId="20" xfId="0" applyNumberFormat="1" applyFont="1" applyFill="1" applyBorder="1" applyAlignment="1">
      <alignment vertical="center"/>
    </xf>
    <xf numFmtId="0" fontId="0" fillId="4" borderId="20" xfId="0" applyFont="1" applyFill="1" applyBorder="1" applyAlignment="1">
      <alignment horizontal="right"/>
    </xf>
    <xf numFmtId="18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1" fillId="5" borderId="21" xfId="0" applyFont="1" applyFill="1" applyBorder="1" applyAlignment="1" applyProtection="1">
      <alignment horizontal="center" vertical="center"/>
      <protection locked="0"/>
    </xf>
    <xf numFmtId="181" fontId="9" fillId="0" borderId="22" xfId="0" applyNumberFormat="1" applyFont="1" applyBorder="1" applyAlignment="1">
      <alignment vertical="center"/>
    </xf>
    <xf numFmtId="181" fontId="9" fillId="0" borderId="22" xfId="0" applyNumberFormat="1" applyFont="1" applyFill="1" applyBorder="1" applyAlignment="1">
      <alignment vertical="center"/>
    </xf>
    <xf numFmtId="181" fontId="9" fillId="0" borderId="23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0" fillId="4" borderId="20" xfId="0" applyFill="1" applyBorder="1" applyAlignment="1">
      <alignment vertical="center"/>
    </xf>
    <xf numFmtId="202" fontId="2" fillId="0" borderId="0" xfId="0" applyNumberFormat="1" applyFont="1" applyAlignment="1" applyProtection="1">
      <alignment horizontal="left" vertical="center"/>
      <protection locked="0"/>
    </xf>
    <xf numFmtId="202" fontId="2" fillId="0" borderId="0" xfId="0" applyNumberFormat="1" applyFont="1" applyAlignment="1" applyProtection="1">
      <alignment horizontal="left" vertical="center"/>
      <protection/>
    </xf>
    <xf numFmtId="203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189" fontId="9" fillId="0" borderId="0" xfId="0" applyNumberFormat="1" applyFont="1" applyAlignment="1" applyProtection="1">
      <alignment vertical="center"/>
      <protection locked="0"/>
    </xf>
    <xf numFmtId="189" fontId="2" fillId="0" borderId="0" xfId="0" applyNumberFormat="1" applyFont="1" applyAlignment="1" applyProtection="1">
      <alignment vertical="center"/>
      <protection locked="0"/>
    </xf>
    <xf numFmtId="203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203" fontId="2" fillId="0" borderId="0" xfId="0" applyNumberFormat="1" applyFont="1" applyAlignment="1" applyProtection="1">
      <alignment vertical="center" shrinkToFit="1"/>
      <protection locked="0"/>
    </xf>
    <xf numFmtId="203" fontId="2" fillId="0" borderId="0" xfId="0" applyNumberFormat="1" applyFont="1" applyAlignment="1" applyProtection="1">
      <alignment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22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 wrapText="1"/>
      <protection locked="0"/>
    </xf>
    <xf numFmtId="14" fontId="2" fillId="5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176" fontId="41" fillId="0" borderId="26" xfId="0" applyNumberFormat="1" applyFont="1" applyFill="1" applyBorder="1" applyAlignment="1">
      <alignment horizontal="center" vertical="center"/>
    </xf>
    <xf numFmtId="176" fontId="41" fillId="0" borderId="27" xfId="0" applyNumberFormat="1" applyFont="1" applyFill="1" applyBorder="1" applyAlignment="1">
      <alignment horizontal="center" vertical="center"/>
    </xf>
    <xf numFmtId="176" fontId="41" fillId="0" borderId="28" xfId="0" applyNumberFormat="1" applyFont="1" applyFill="1" applyBorder="1" applyAlignment="1">
      <alignment horizontal="center" vertical="center"/>
    </xf>
    <xf numFmtId="176" fontId="41" fillId="0" borderId="29" xfId="0" applyNumberFormat="1" applyFont="1" applyFill="1" applyBorder="1" applyAlignment="1">
      <alignment horizontal="center" vertical="center"/>
    </xf>
    <xf numFmtId="176" fontId="41" fillId="0" borderId="30" xfId="0" applyNumberFormat="1" applyFont="1" applyFill="1" applyBorder="1" applyAlignment="1">
      <alignment horizontal="center" vertical="center"/>
    </xf>
    <xf numFmtId="176" fontId="41" fillId="0" borderId="31" xfId="0" applyNumberFormat="1" applyFont="1" applyFill="1" applyBorder="1" applyAlignment="1">
      <alignment horizontal="center" vertical="center"/>
    </xf>
    <xf numFmtId="176" fontId="41" fillId="0" borderId="32" xfId="0" applyNumberFormat="1" applyFont="1" applyFill="1" applyBorder="1" applyAlignment="1">
      <alignment horizontal="center" vertical="center"/>
    </xf>
    <xf numFmtId="176" fontId="41" fillId="0" borderId="33" xfId="0" applyNumberFormat="1" applyFont="1" applyFill="1" applyBorder="1" applyAlignment="1">
      <alignment horizontal="center" vertical="center"/>
    </xf>
    <xf numFmtId="176" fontId="41" fillId="0" borderId="34" xfId="0" applyNumberFormat="1" applyFont="1" applyFill="1" applyBorder="1" applyAlignment="1">
      <alignment horizontal="center" vertical="center"/>
    </xf>
    <xf numFmtId="176" fontId="41" fillId="0" borderId="35" xfId="0" applyNumberFormat="1" applyFont="1" applyFill="1" applyBorder="1" applyAlignment="1">
      <alignment horizontal="center" vertical="center"/>
    </xf>
    <xf numFmtId="176" fontId="41" fillId="0" borderId="36" xfId="0" applyNumberFormat="1" applyFont="1" applyFill="1" applyBorder="1" applyAlignment="1">
      <alignment horizontal="center" vertical="center"/>
    </xf>
    <xf numFmtId="199" fontId="2" fillId="5" borderId="0" xfId="0" applyNumberFormat="1" applyFont="1" applyFill="1" applyAlignment="1">
      <alignment vertical="center"/>
    </xf>
    <xf numFmtId="14" fontId="2" fillId="5" borderId="0" xfId="0" applyNumberFormat="1" applyFont="1" applyFill="1" applyAlignment="1">
      <alignment horizontal="left" vertical="center"/>
    </xf>
    <xf numFmtId="14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 applyAlignment="1">
      <alignment vertical="center"/>
    </xf>
    <xf numFmtId="0" fontId="2" fillId="5" borderId="0" xfId="0" applyFont="1" applyFill="1" applyBorder="1" applyAlignment="1" applyProtection="1">
      <alignment vertical="center"/>
      <protection locked="0"/>
    </xf>
    <xf numFmtId="181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189" fontId="4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quotePrefix="1">
      <alignment vertical="center"/>
    </xf>
    <xf numFmtId="176" fontId="41" fillId="0" borderId="38" xfId="0" applyNumberFormat="1" applyFont="1" applyFill="1" applyBorder="1" applyAlignment="1">
      <alignment horizontal="center" vertical="center"/>
    </xf>
    <xf numFmtId="176" fontId="41" fillId="0" borderId="39" xfId="0" applyNumberFormat="1" applyFont="1" applyFill="1" applyBorder="1" applyAlignment="1">
      <alignment horizontal="center" vertical="center"/>
    </xf>
    <xf numFmtId="0" fontId="47" fillId="0" borderId="0" xfId="0" applyFont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4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05" fontId="25" fillId="0" borderId="0" xfId="0" applyNumberFormat="1" applyFont="1" applyFill="1" applyBorder="1" applyAlignment="1" applyProtection="1">
      <alignment horizontal="right" vertical="top" shrinkToFit="1"/>
      <protection hidden="1"/>
    </xf>
    <xf numFmtId="205" fontId="26" fillId="0" borderId="0" xfId="0" applyNumberFormat="1" applyFont="1" applyFill="1" applyBorder="1" applyAlignment="1" applyProtection="1">
      <alignment horizontal="right" vertical="top" shrinkToFit="1"/>
      <protection hidden="1"/>
    </xf>
    <xf numFmtId="182" fontId="14" fillId="0" borderId="40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178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shrinkToFit="1"/>
    </xf>
    <xf numFmtId="180" fontId="23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Border="1" applyAlignment="1" applyProtection="1">
      <alignment horizontal="left"/>
      <protection hidden="1"/>
    </xf>
    <xf numFmtId="218" fontId="29" fillId="0" borderId="0" xfId="0" applyNumberFormat="1" applyFont="1" applyFill="1" applyBorder="1" applyAlignment="1" applyProtection="1">
      <alignment horizontal="center" shrinkToFit="1"/>
      <protection hidden="1"/>
    </xf>
    <xf numFmtId="218" fontId="0" fillId="0" borderId="0" xfId="0" applyNumberFormat="1" applyAlignment="1">
      <alignment horizontal="center" shrinkToFit="1"/>
    </xf>
    <xf numFmtId="180" fontId="23" fillId="0" borderId="0" xfId="0" applyNumberFormat="1" applyFont="1" applyFill="1" applyBorder="1" applyAlignment="1" applyProtection="1">
      <alignment horizontal="left" shrinkToFit="1"/>
      <protection hidden="1"/>
    </xf>
    <xf numFmtId="210" fontId="46" fillId="0" borderId="41" xfId="0" applyNumberFormat="1" applyFont="1" applyFill="1" applyBorder="1" applyAlignment="1">
      <alignment horizontal="center" vertical="center" textRotation="90" shrinkToFit="1"/>
    </xf>
    <xf numFmtId="210" fontId="46" fillId="0" borderId="42" xfId="0" applyNumberFormat="1" applyFont="1" applyFill="1" applyBorder="1" applyAlignment="1">
      <alignment horizontal="center" vertical="center" textRotation="90" shrinkToFit="1"/>
    </xf>
    <xf numFmtId="210" fontId="46" fillId="0" borderId="43" xfId="0" applyNumberFormat="1" applyFont="1" applyFill="1" applyBorder="1" applyAlignment="1">
      <alignment horizontal="center" vertical="center" textRotation="90" shrinkToFit="1"/>
    </xf>
    <xf numFmtId="0" fontId="33" fillId="0" borderId="0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210" fontId="46" fillId="0" borderId="44" xfId="0" applyNumberFormat="1" applyFont="1" applyFill="1" applyBorder="1" applyAlignment="1">
      <alignment horizontal="center" vertical="center" textRotation="90" shrinkToFit="1"/>
    </xf>
    <xf numFmtId="210" fontId="46" fillId="0" borderId="45" xfId="0" applyNumberFormat="1" applyFont="1" applyFill="1" applyBorder="1" applyAlignment="1">
      <alignment horizontal="center" vertical="center" textRotation="90" shrinkToFit="1"/>
    </xf>
    <xf numFmtId="210" fontId="46" fillId="0" borderId="46" xfId="0" applyNumberFormat="1" applyFont="1" applyFill="1" applyBorder="1" applyAlignment="1">
      <alignment horizontal="center" vertical="center" textRotation="90" shrinkToFit="1"/>
    </xf>
    <xf numFmtId="210" fontId="46" fillId="0" borderId="47" xfId="0" applyNumberFormat="1" applyFont="1" applyFill="1" applyBorder="1" applyAlignment="1">
      <alignment horizontal="center" vertical="center" textRotation="90" shrinkToFit="1"/>
    </xf>
    <xf numFmtId="0" fontId="43" fillId="0" borderId="0" xfId="0" applyFont="1" applyBorder="1" applyAlignment="1">
      <alignment vertical="top" wrapText="1"/>
    </xf>
    <xf numFmtId="212" fontId="32" fillId="0" borderId="0" xfId="0" applyNumberFormat="1" applyFont="1" applyFill="1" applyBorder="1" applyAlignment="1" applyProtection="1">
      <alignment horizontal="left" vertical="center" shrinkToFit="1"/>
      <protection hidden="1"/>
    </xf>
    <xf numFmtId="210" fontId="46" fillId="0" borderId="48" xfId="0" applyNumberFormat="1" applyFont="1" applyFill="1" applyBorder="1" applyAlignment="1">
      <alignment horizontal="center" vertical="center" textRotation="90" shrinkToFit="1"/>
    </xf>
    <xf numFmtId="210" fontId="46" fillId="0" borderId="49" xfId="0" applyNumberFormat="1" applyFont="1" applyFill="1" applyBorder="1" applyAlignment="1">
      <alignment horizontal="center" vertical="center" textRotation="90" shrinkToFit="1"/>
    </xf>
    <xf numFmtId="208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208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14" fontId="19" fillId="0" borderId="2" xfId="0" applyNumberFormat="1" applyFont="1" applyBorder="1" applyAlignment="1" applyProtection="1">
      <alignment horizontal="right"/>
      <protection hidden="1"/>
    </xf>
    <xf numFmtId="183" fontId="35" fillId="0" borderId="0" xfId="0" applyNumberFormat="1" applyFont="1" applyFill="1" applyBorder="1" applyAlignment="1" applyProtection="1">
      <alignment horizontal="right" vertical="center"/>
      <protection hidden="1"/>
    </xf>
    <xf numFmtId="216" fontId="35" fillId="0" borderId="0" xfId="0" applyNumberFormat="1" applyFont="1" applyFill="1" applyBorder="1" applyAlignment="1" applyProtection="1">
      <alignment horizontal="left" vertical="center" shrinkToFit="1"/>
      <protection hidden="1"/>
    </xf>
    <xf numFmtId="216" fontId="35" fillId="0" borderId="0" xfId="0" applyNumberFormat="1" applyFont="1" applyAlignment="1">
      <alignment horizontal="left" vertical="center" shrinkToFit="1"/>
    </xf>
    <xf numFmtId="209" fontId="30" fillId="0" borderId="0" xfId="0" applyNumberFormat="1" applyFont="1" applyFill="1" applyBorder="1" applyAlignment="1" applyProtection="1">
      <alignment horizontal="right" vertical="center"/>
      <protection hidden="1"/>
    </xf>
    <xf numFmtId="209" fontId="26" fillId="0" borderId="0" xfId="0" applyNumberFormat="1" applyFont="1" applyFill="1" applyBorder="1" applyAlignment="1" applyProtection="1">
      <alignment horizontal="right" vertical="center"/>
      <protection hidden="1"/>
    </xf>
    <xf numFmtId="217" fontId="35" fillId="0" borderId="0" xfId="0" applyNumberFormat="1" applyFont="1" applyFill="1" applyBorder="1" applyAlignment="1" applyProtection="1">
      <alignment horizontal="left" vertical="center" shrinkToFit="1"/>
      <protection hidden="1"/>
    </xf>
    <xf numFmtId="217" fontId="35" fillId="0" borderId="0" xfId="0" applyNumberFormat="1" applyFont="1" applyAlignment="1">
      <alignment horizontal="left" vertical="center" shrinkToFit="1"/>
    </xf>
    <xf numFmtId="211" fontId="35" fillId="0" borderId="0" xfId="0" applyNumberFormat="1" applyFont="1" applyFill="1" applyBorder="1" applyAlignment="1" applyProtection="1">
      <alignment horizontal="left" vertical="center" shrinkToFit="1"/>
      <protection hidden="1"/>
    </xf>
    <xf numFmtId="211" fontId="35" fillId="0" borderId="0" xfId="0" applyNumberFormat="1" applyFont="1" applyAlignment="1">
      <alignment horizontal="left" vertical="center" shrinkToFit="1"/>
    </xf>
    <xf numFmtId="180" fontId="27" fillId="0" borderId="0" xfId="0" applyNumberFormat="1" applyFont="1" applyFill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center" vertical="center"/>
    </xf>
    <xf numFmtId="213" fontId="32" fillId="0" borderId="0" xfId="0" applyNumberFormat="1" applyFont="1" applyFill="1" applyBorder="1" applyAlignment="1" applyProtection="1">
      <alignment horizontal="left" vertical="center" shrinkToFit="1"/>
      <protection hidden="1"/>
    </xf>
    <xf numFmtId="213" fontId="36" fillId="0" borderId="0" xfId="0" applyNumberFormat="1" applyFont="1" applyAlignment="1">
      <alignment horizontal="left" vertical="center" shrinkToFit="1"/>
    </xf>
    <xf numFmtId="205" fontId="28" fillId="0" borderId="0" xfId="0" applyNumberFormat="1" applyFont="1" applyFill="1" applyBorder="1" applyAlignment="1" applyProtection="1">
      <alignment horizontal="right" vertical="top"/>
      <protection hidden="1"/>
    </xf>
    <xf numFmtId="210" fontId="46" fillId="0" borderId="50" xfId="0" applyNumberFormat="1" applyFont="1" applyFill="1" applyBorder="1" applyAlignment="1">
      <alignment horizontal="center" vertical="center" textRotation="90" shrinkToFit="1"/>
    </xf>
    <xf numFmtId="210" fontId="46" fillId="0" borderId="51" xfId="0" applyNumberFormat="1" applyFont="1" applyFill="1" applyBorder="1" applyAlignment="1">
      <alignment horizontal="center" vertical="center" textRotation="90" shrinkToFit="1"/>
    </xf>
    <xf numFmtId="0" fontId="17" fillId="0" borderId="2" xfId="0" applyFont="1" applyBorder="1" applyAlignment="1" applyProtection="1">
      <alignment/>
      <protection hidden="1"/>
    </xf>
    <xf numFmtId="188" fontId="3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36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15" fontId="32" fillId="0" borderId="0" xfId="0" applyNumberFormat="1" applyFont="1" applyFill="1" applyBorder="1" applyAlignment="1" applyProtection="1">
      <alignment horizontal="left" vertical="center" shrinkToFit="1"/>
      <protection hidden="1"/>
    </xf>
    <xf numFmtId="215" fontId="36" fillId="0" borderId="0" xfId="0" applyNumberFormat="1" applyFont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179" fontId="2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/>
    </xf>
    <xf numFmtId="0" fontId="8" fillId="3" borderId="5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210" fontId="46" fillId="0" borderId="54" xfId="0" applyNumberFormat="1" applyFont="1" applyFill="1" applyBorder="1" applyAlignment="1">
      <alignment horizontal="center" vertical="center" textRotation="90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1">
    <dxf>
      <font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00FF00"/>
      </font>
      <fill>
        <patternFill>
          <bgColor rgb="FF008000"/>
        </patternFill>
      </fill>
      <border>
        <left style="thin">
          <color rgb="FF008000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0000"/>
      </font>
      <border/>
    </dxf>
    <dxf>
      <font>
        <color rgb="FF008000"/>
      </font>
      <fill>
        <patternFill>
          <bgColor rgb="FF008000"/>
        </patternFill>
      </fill>
      <border>
        <left style="thin">
          <color rgb="FF008000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CC00"/>
      </font>
      <border/>
    </dxf>
    <dxf>
      <fill>
        <patternFill>
          <bgColor rgb="FF99CCFF"/>
        </patternFill>
      </fill>
      <border/>
    </dxf>
    <dxf>
      <font>
        <color rgb="FFFF0000"/>
      </font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20</xdr:col>
      <xdr:colOff>0</xdr:colOff>
      <xdr:row>1</xdr:row>
      <xdr:rowOff>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8096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23</xdr:col>
      <xdr:colOff>0</xdr:colOff>
      <xdr:row>0</xdr:row>
      <xdr:rowOff>0</xdr:rowOff>
    </xdr:from>
    <xdr:to>
      <xdr:col>26</xdr:col>
      <xdr:colOff>0</xdr:colOff>
      <xdr:row>1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26</xdr:col>
      <xdr:colOff>0</xdr:colOff>
      <xdr:row>53</xdr:row>
      <xdr:rowOff>0</xdr:rowOff>
    </xdr:to>
    <xdr:grpSp>
      <xdr:nvGrpSpPr>
        <xdr:cNvPr id="4" name="Group 32"/>
        <xdr:cNvGrpSpPr>
          <a:grpSpLocks/>
        </xdr:cNvGrpSpPr>
      </xdr:nvGrpSpPr>
      <xdr:grpSpPr>
        <a:xfrm>
          <a:off x="0" y="447675"/>
          <a:ext cx="7591425" cy="11210925"/>
          <a:chOff x="0" y="47"/>
          <a:chExt cx="797" cy="1177"/>
        </a:xfrm>
        <a:solidFill>
          <a:srgbClr val="FFFFFF"/>
        </a:solidFill>
      </xdr:grpSpPr>
      <xdr:pic>
        <xdr:nvPicPr>
          <xdr:cNvPr id="5" name="Picture 30"/>
          <xdr:cNvPicPr preferRelativeResize="1">
            <a:picLocks noChangeAspect="1"/>
          </xdr:cNvPicPr>
        </xdr:nvPicPr>
        <xdr:blipFill>
          <a:blip r:embed=""/>
          <a:stretch>
            <a:fillRect/>
          </a:stretch>
        </xdr:blipFill>
        <xdr:spPr>
          <a:xfrm>
            <a:off x="181" y="446"/>
            <a:ext cx="434" cy="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31"/>
          <xdr:cNvSpPr>
            <a:spLocks/>
          </xdr:cNvSpPr>
        </xdr:nvSpPr>
        <xdr:spPr>
          <a:xfrm>
            <a:off x="0" y="47"/>
            <a:ext cx="797" cy="11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0</xdr:rowOff>
    </xdr:from>
    <xdr:to>
      <xdr:col>15</xdr:col>
      <xdr:colOff>0</xdr:colOff>
      <xdr:row>7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885825"/>
          <a:ext cx="704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0</xdr:rowOff>
    </xdr:from>
    <xdr:to>
      <xdr:col>15</xdr:col>
      <xdr:colOff>0</xdr:colOff>
      <xdr:row>7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885825"/>
          <a:ext cx="7048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40"/>
  <sheetViews>
    <sheetView tabSelected="1" zoomScale="60" zoomScaleNormal="60" zoomScaleSheetLayoutView="100" workbookViewId="0" topLeftCell="A1">
      <pane ySplit="2" topLeftCell="BM3" activePane="bottomLeft" state="frozen"/>
      <selection pane="topLeft" activeCell="A1" sqref="A1"/>
      <selection pane="bottomLeft" activeCell="B5" sqref="B5:Y5"/>
    </sheetView>
  </sheetViews>
  <sheetFormatPr defaultColWidth="9.00390625" defaultRowHeight="13.5"/>
  <cols>
    <col min="1" max="1" width="0.875" style="1" customWidth="1"/>
    <col min="2" max="2" width="2.875" style="1" customWidth="1"/>
    <col min="3" max="9" width="3.875" style="1" customWidth="1"/>
    <col min="10" max="10" width="2.875" style="1" customWidth="1"/>
    <col min="11" max="17" width="5.00390625" style="1" customWidth="1"/>
    <col min="18" max="18" width="2.875" style="1" customWidth="1"/>
    <col min="19" max="25" width="3.875" style="1" customWidth="1"/>
    <col min="26" max="26" width="0.875" style="1" customWidth="1"/>
    <col min="27" max="16384" width="9.00390625" style="1" customWidth="1"/>
  </cols>
  <sheetData>
    <row r="1" spans="1:27" ht="30" customHeight="1">
      <c r="A1" s="79" t="s">
        <v>70</v>
      </c>
      <c r="B1" s="72" t="str">
        <f>INDEX(Ranking!B:B,MATCH(A1,Ranking!P:P,0),1)</f>
        <v>福島第一原子力発電所 1号機</v>
      </c>
      <c r="C1" s="26"/>
      <c r="D1" s="26"/>
      <c r="E1" s="26"/>
      <c r="F1" s="26"/>
      <c r="G1" s="26"/>
      <c r="H1" s="26"/>
      <c r="I1" s="26"/>
      <c r="J1" s="26"/>
      <c r="L1" s="115" t="s">
        <v>49</v>
      </c>
      <c r="M1" s="115"/>
      <c r="N1" s="62"/>
      <c r="O1" s="115" t="s">
        <v>50</v>
      </c>
      <c r="P1" s="115"/>
      <c r="Q1" s="62"/>
      <c r="R1" s="71" t="s">
        <v>68</v>
      </c>
      <c r="U1" s="120">
        <f>X1</f>
        <v>6</v>
      </c>
      <c r="V1" s="121"/>
      <c r="W1" s="121"/>
      <c r="X1" s="60">
        <v>6</v>
      </c>
      <c r="AA1" s="111"/>
    </row>
    <row r="2" spans="1:27" ht="5.25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7"/>
      <c r="N2" s="17"/>
      <c r="O2" s="30"/>
      <c r="P2" s="31"/>
      <c r="Q2" s="30"/>
      <c r="R2" s="30"/>
      <c r="S2" s="30"/>
      <c r="T2" s="28"/>
      <c r="U2" s="28"/>
      <c r="V2" s="17"/>
      <c r="W2" s="32"/>
      <c r="X2" s="17"/>
      <c r="Y2" s="17"/>
      <c r="Z2" s="17"/>
      <c r="AA2" s="17"/>
    </row>
    <row r="3" spans="1:27" ht="5.25" customHeight="1" thickTop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17"/>
    </row>
    <row r="4" spans="1:27" ht="21" customHeight="1">
      <c r="A4" s="63">
        <f>INDEX(Holiday!$A:$XFD,ROW(),6)</f>
        <v>40665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2"/>
      <c r="AA4" s="17"/>
    </row>
    <row r="5" spans="1:26" ht="60" customHeight="1">
      <c r="A5" s="63">
        <f>INDEX(Holiday!$A:$XFD,ROW(),6)</f>
      </c>
      <c r="B5" s="122" t="s">
        <v>60</v>
      </c>
      <c r="C5" s="122"/>
      <c r="D5" s="122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4"/>
      <c r="S5" s="124"/>
      <c r="T5" s="124"/>
      <c r="U5" s="124"/>
      <c r="V5" s="124"/>
      <c r="W5" s="124"/>
      <c r="X5" s="124"/>
      <c r="Y5" s="124"/>
      <c r="Z5" s="22"/>
    </row>
    <row r="6" spans="1:26" ht="21.75" customHeight="1">
      <c r="A6" s="63">
        <f>INDEX(Holiday!$A:$XFD,ROW(),6)</f>
        <v>40770</v>
      </c>
      <c r="B6" s="125" t="str">
        <f>$B$1&amp;" "&amp;(IF(SUMIF(Ranking!P:P,A1,Ranking!I:I)=0,0,SUMIF(Ranking!P:P,A1,Ranking!I:I))+1)&amp;"年"</f>
        <v>福島第一原子力発電所 1号機 3年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 t="s">
        <v>58</v>
      </c>
      <c r="S6" s="127"/>
      <c r="T6" s="127"/>
      <c r="U6" s="127"/>
      <c r="V6" s="127"/>
      <c r="W6" s="127"/>
      <c r="X6" s="127"/>
      <c r="Y6" s="127"/>
      <c r="Z6" s="22"/>
    </row>
    <row r="7" spans="1:26" ht="27.75" customHeight="1">
      <c r="A7" s="63">
        <f>INDEX(Holiday!$A:$XFD,ROW(),6)</f>
        <v>40771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18">
        <f ca="1">IF(SUMIF(Ranking!P:P,A1,Ranking!D:D)=0,TODAY(),SUMIF(Ranking!P:P,A1,Ranking!D:D))</f>
        <v>41365</v>
      </c>
      <c r="S7" s="119"/>
      <c r="T7" s="119"/>
      <c r="U7" s="119"/>
      <c r="V7" s="119"/>
      <c r="W7" s="119"/>
      <c r="X7" s="119"/>
      <c r="Y7" s="119"/>
      <c r="Z7" s="22"/>
    </row>
    <row r="8" spans="1:26" ht="21.75" customHeight="1">
      <c r="A8" s="63">
        <f>INDEX(Holiday!$A:$XFD,ROW(),6)</f>
      </c>
      <c r="B8" s="128">
        <f ca="1">IF(SUMIF(Ranking!P:P,A1,Ranking!D:D)=0,TODAY(),SUMIF(Ranking!P:P,A1,Ranking!F:F))</f>
        <v>41372.01259873</v>
      </c>
      <c r="C8" s="128"/>
      <c r="D8" s="128"/>
      <c r="E8" s="128"/>
      <c r="F8" s="128"/>
      <c r="G8" s="128"/>
      <c r="H8" s="128"/>
      <c r="I8" s="128"/>
      <c r="J8" s="128"/>
      <c r="K8" s="129"/>
      <c r="L8" s="17"/>
      <c r="M8" s="17"/>
      <c r="N8" s="17"/>
      <c r="O8" s="17"/>
      <c r="P8" s="17"/>
      <c r="Q8" s="17"/>
      <c r="R8" s="130" t="s">
        <v>59</v>
      </c>
      <c r="S8" s="130"/>
      <c r="T8" s="130"/>
      <c r="U8" s="130"/>
      <c r="V8" s="130"/>
      <c r="W8" s="130"/>
      <c r="X8" s="130"/>
      <c r="Y8" s="130"/>
      <c r="Z8" s="22"/>
    </row>
    <row r="9" spans="1:26" ht="27.75" customHeight="1" thickBot="1">
      <c r="A9" s="63">
        <f>INDEX(Holiday!$A:$XFD,ROW(),6)</f>
      </c>
      <c r="B9" s="151">
        <f>IF(SUMIF(Ranking!P:P,A1,Ranking!G:G)=0,0,SUMIF(Ranking!P:P,A1,Ranking!G:G))</f>
        <v>7</v>
      </c>
      <c r="C9" s="152"/>
      <c r="D9" s="152"/>
      <c r="E9" s="152"/>
      <c r="F9" s="80">
        <f ca="1">ROUND(NOW(),8)</f>
        <v>41372.01259873</v>
      </c>
      <c r="G9" s="144">
        <f>IF(SUMIF(Ranking!P:P,A1,Ranking!H:H)=0,0,SUMIF(Ranking!P:P,A1,Ranking!H:H))</f>
        <v>168</v>
      </c>
      <c r="H9" s="144"/>
      <c r="I9" s="144"/>
      <c r="J9" s="145"/>
      <c r="K9" s="146"/>
      <c r="L9" s="17"/>
      <c r="M9" s="17"/>
      <c r="N9" s="17"/>
      <c r="O9" s="17"/>
      <c r="P9" s="17"/>
      <c r="Q9" s="17"/>
      <c r="R9" s="118">
        <f ca="1">IF(SUMIF(Ranking!P:P,A1,Ranking!E:E)=0,TODAY(),SUMIF(Ranking!P:P,A1,Ranking!E:E))</f>
        <v>41729</v>
      </c>
      <c r="S9" s="119"/>
      <c r="T9" s="119"/>
      <c r="U9" s="119"/>
      <c r="V9" s="119"/>
      <c r="W9" s="119"/>
      <c r="X9" s="119"/>
      <c r="Y9" s="119"/>
      <c r="Z9" s="22"/>
    </row>
    <row r="10" spans="1:31" ht="18" customHeight="1">
      <c r="A10" s="63">
        <f>INDEX(Holiday!$A:$XFD,ROW(),6)</f>
      </c>
      <c r="J10" s="163">
        <f>DATE(YEAR(B31)+(MONTH(B31)=12),IF(MONTH(B31)=12,1,MONTH(B31)+1),1)</f>
        <v>41456</v>
      </c>
      <c r="K10" s="42">
        <f>IF(MONTH(J10)&lt;&gt;MONTH(DATE(YEAR(J10),MONTH(J10),1)-MOD(WEEKDAY(DATE(YEAR(J10),MONTH(J10),1),2),7)),"",DATE(YEAR(J10),MONTH(J10),1)-MOD(WEEKDAY(DATE(YEAR(J10),MONTH(J10),1),2),7))</f>
      </c>
      <c r="L10" s="39">
        <f>IF(MONTH(J10)&lt;&gt;MONTH(DATE(YEAR(J10),MONTH(J10),1)-MOD(WEEKDAY(DATE(YEAR(J10),MONTH(J10),1),2),7)+1),"",DATE(YEAR(J10),MONTH(J10),1)-MOD(WEEKDAY(DATE(YEAR(J10),MONTH(J10),1),2),7)+1)</f>
        <v>41456</v>
      </c>
      <c r="M10" s="39">
        <f>IF(MONTH(J10)&lt;&gt;MONTH(DATE(YEAR(J10),MONTH(J10),1)-MOD(WEEKDAY(DATE(YEAR(J10),MONTH(J10),1),2),7)+2),"",DATE(YEAR(J10),MONTH(J10),1)-MOD(WEEKDAY(DATE(YEAR(J10),MONTH(J10),1),2),7)+2)</f>
        <v>41457</v>
      </c>
      <c r="N10" s="39">
        <f>IF(MONTH(J10)&lt;&gt;MONTH(DATE(YEAR(J10),MONTH(J10),1)-MOD(WEEKDAY(DATE(YEAR(J10),MONTH(J10),1),2),7)+3),"",DATE(YEAR(J10),MONTH(J10),1)-MOD(WEEKDAY(DATE(YEAR(J10),MONTH(J10),1),2),7)+3)</f>
        <v>41458</v>
      </c>
      <c r="O10" s="39">
        <f>IF(MONTH(J10)&lt;&gt;MONTH(DATE(YEAR(J10),MONTH(J10),1)-MOD(WEEKDAY(DATE(YEAR(J10),MONTH(J10),1),2),7)+4),"",DATE(YEAR(J10),MONTH(J10),1)-MOD(WEEKDAY(DATE(YEAR(J10),MONTH(J10),1),2),7)+4)</f>
        <v>41459</v>
      </c>
      <c r="P10" s="39">
        <f>IF(MONTH(J10)&lt;&gt;MONTH(DATE(YEAR(J10),MONTH(J10),1)-MOD(WEEKDAY(DATE(YEAR(J10),MONTH(J10),1),2),7)+5),"",DATE(YEAR(J10),MONTH(J10),1)-MOD(WEEKDAY(DATE(YEAR(J10),MONTH(J10),1),2),7)+5)</f>
        <v>41460</v>
      </c>
      <c r="Q10" s="90">
        <f>IF(MONTH(J10)&lt;&gt;MONTH(DATE(YEAR(J10),MONTH(J10),1)-MOD(WEEKDAY(DATE(YEAR(J10),MONTH(J10),1),2),7)+6),"",DATE(YEAR(J10),MONTH(J10),1)-MOD(WEEKDAY(DATE(YEAR(J10),MONTH(J10),1),2),7)+6)</f>
        <v>41461</v>
      </c>
      <c r="R10" s="157" t="s">
        <v>61</v>
      </c>
      <c r="S10" s="158"/>
      <c r="T10" s="158"/>
      <c r="U10" s="158"/>
      <c r="V10" s="158"/>
      <c r="W10" s="158"/>
      <c r="X10" s="158"/>
      <c r="Y10" s="158"/>
      <c r="Z10" s="23"/>
      <c r="AA10" s="2"/>
      <c r="AB10" s="2"/>
      <c r="AC10" s="2"/>
      <c r="AD10" s="2"/>
      <c r="AE10" s="2"/>
    </row>
    <row r="11" spans="1:31" ht="18" customHeight="1">
      <c r="A11" s="63">
        <f>INDEX(Holiday!$A:$XFD,ROW(),6)</f>
      </c>
      <c r="J11" s="132"/>
      <c r="K11" s="43">
        <f>Q10+1</f>
        <v>41462</v>
      </c>
      <c r="L11" s="40">
        <f aca="true" t="shared" si="0" ref="L11:Q11">K11+1</f>
        <v>41463</v>
      </c>
      <c r="M11" s="40">
        <f t="shared" si="0"/>
        <v>41464</v>
      </c>
      <c r="N11" s="40">
        <f t="shared" si="0"/>
        <v>41465</v>
      </c>
      <c r="O11" s="40">
        <f t="shared" si="0"/>
        <v>41466</v>
      </c>
      <c r="P11" s="40">
        <f t="shared" si="0"/>
        <v>41467</v>
      </c>
      <c r="Q11" s="91">
        <f t="shared" si="0"/>
        <v>41468</v>
      </c>
      <c r="R11" s="162">
        <f ca="1">IF(SUMIF(Ranking!P:P,A1,Ranking!C:C)=0,TODAY(),SUMIF(Ranking!P:P,A1,Ranking!C:C))</f>
        <v>40634</v>
      </c>
      <c r="S11" s="162"/>
      <c r="T11" s="162"/>
      <c r="U11" s="162"/>
      <c r="V11" s="162"/>
      <c r="W11" s="162"/>
      <c r="X11" s="162"/>
      <c r="Y11" s="162"/>
      <c r="Z11" s="23"/>
      <c r="AA11" s="2"/>
      <c r="AB11" s="2"/>
      <c r="AC11" s="2"/>
      <c r="AD11" s="2"/>
      <c r="AE11" s="2"/>
    </row>
    <row r="12" spans="1:26" ht="18" customHeight="1">
      <c r="A12" s="63">
        <f>INDEX(Holiday!$A:$XFD,ROW(),6)</f>
      </c>
      <c r="B12" s="140"/>
      <c r="C12" s="117"/>
      <c r="D12" s="117"/>
      <c r="E12" s="117"/>
      <c r="F12" s="117"/>
      <c r="G12" s="117"/>
      <c r="H12" s="117"/>
      <c r="I12" s="117"/>
      <c r="J12" s="132"/>
      <c r="K12" s="43">
        <f>Q11+1</f>
        <v>41469</v>
      </c>
      <c r="L12" s="40">
        <f aca="true" t="shared" si="1" ref="L12:Q12">K12+1</f>
        <v>41470</v>
      </c>
      <c r="M12" s="40">
        <f t="shared" si="1"/>
        <v>41471</v>
      </c>
      <c r="N12" s="40">
        <f t="shared" si="1"/>
        <v>41472</v>
      </c>
      <c r="O12" s="40">
        <f t="shared" si="1"/>
        <v>41473</v>
      </c>
      <c r="P12" s="40">
        <f t="shared" si="1"/>
        <v>41474</v>
      </c>
      <c r="Q12" s="91">
        <f t="shared" si="1"/>
        <v>41475</v>
      </c>
      <c r="R12" s="116"/>
      <c r="S12" s="117"/>
      <c r="T12" s="117"/>
      <c r="U12" s="117"/>
      <c r="V12" s="117"/>
      <c r="W12" s="117"/>
      <c r="X12" s="117"/>
      <c r="Y12" s="117"/>
      <c r="Z12" s="22"/>
    </row>
    <row r="13" spans="1:26" ht="18" customHeight="1">
      <c r="A13" s="63">
        <f>INDEX(Holiday!$A:$XFD,ROW(),6)</f>
      </c>
      <c r="B13" s="117"/>
      <c r="C13" s="117"/>
      <c r="D13" s="117"/>
      <c r="E13" s="117"/>
      <c r="F13" s="117"/>
      <c r="G13" s="117"/>
      <c r="H13" s="117"/>
      <c r="I13" s="117"/>
      <c r="J13" s="132"/>
      <c r="K13" s="43">
        <f>Q12+1</f>
        <v>41476</v>
      </c>
      <c r="L13" s="40">
        <f aca="true" t="shared" si="2" ref="L13:Q13">K13+1</f>
        <v>41477</v>
      </c>
      <c r="M13" s="40">
        <f t="shared" si="2"/>
        <v>41478</v>
      </c>
      <c r="N13" s="40">
        <f t="shared" si="2"/>
        <v>41479</v>
      </c>
      <c r="O13" s="40">
        <f t="shared" si="2"/>
        <v>41480</v>
      </c>
      <c r="P13" s="40">
        <f t="shared" si="2"/>
        <v>41481</v>
      </c>
      <c r="Q13" s="91">
        <f t="shared" si="2"/>
        <v>41482</v>
      </c>
      <c r="R13" s="117"/>
      <c r="S13" s="117"/>
      <c r="T13" s="117"/>
      <c r="U13" s="117"/>
      <c r="V13" s="117"/>
      <c r="W13" s="117"/>
      <c r="X13" s="117"/>
      <c r="Y13" s="117"/>
      <c r="Z13" s="22"/>
    </row>
    <row r="14" spans="1:26" ht="18" customHeight="1">
      <c r="A14" s="63">
        <f>INDEX(Holiday!$A:$XFD,ROW(),6)</f>
        <v>41370</v>
      </c>
      <c r="B14" s="117"/>
      <c r="C14" s="117"/>
      <c r="D14" s="117"/>
      <c r="E14" s="117"/>
      <c r="F14" s="117"/>
      <c r="G14" s="117"/>
      <c r="H14" s="117"/>
      <c r="I14" s="117"/>
      <c r="J14" s="132"/>
      <c r="K14" s="43">
        <f>IF(Q13="","",IF(MONTH(Q13)&lt;&gt;MONTH(Q13+1),"",Q13+1))</f>
        <v>41483</v>
      </c>
      <c r="L14" s="40">
        <f aca="true" t="shared" si="3" ref="L14:Q14">IF(K14="","",IF(MONTH(K14)&lt;&gt;MONTH(K14+1),"",K14+1))</f>
        <v>41484</v>
      </c>
      <c r="M14" s="40">
        <f t="shared" si="3"/>
        <v>41485</v>
      </c>
      <c r="N14" s="40">
        <f t="shared" si="3"/>
        <v>41486</v>
      </c>
      <c r="O14" s="40">
        <f t="shared" si="3"/>
      </c>
      <c r="P14" s="40">
        <f t="shared" si="3"/>
      </c>
      <c r="Q14" s="91">
        <f t="shared" si="3"/>
      </c>
      <c r="R14" s="117"/>
      <c r="S14" s="117"/>
      <c r="T14" s="117"/>
      <c r="U14" s="117"/>
      <c r="V14" s="117"/>
      <c r="W14" s="117"/>
      <c r="X14" s="117"/>
      <c r="Y14" s="117"/>
      <c r="Z14" s="22"/>
    </row>
    <row r="15" spans="1:26" ht="18" customHeight="1">
      <c r="A15" s="63">
        <f>INDEX(Holiday!$A:$XFD,ROW(),6)</f>
        <v>41377</v>
      </c>
      <c r="B15" s="117"/>
      <c r="C15" s="117"/>
      <c r="D15" s="117"/>
      <c r="E15" s="117"/>
      <c r="F15" s="117"/>
      <c r="G15" s="117"/>
      <c r="H15" s="117"/>
      <c r="I15" s="117"/>
      <c r="J15" s="133"/>
      <c r="K15" s="47">
        <f>IF(Q14="","",IF(MONTH(Q14)&lt;&gt;MONTH(Q14+1),"",Q14+1))</f>
      </c>
      <c r="L15" s="48">
        <f aca="true" t="shared" si="4" ref="L15:Q15">IF(K15="","",IF(MONTH(K15)&lt;&gt;MONTH(K15+1),"",K15+1))</f>
      </c>
      <c r="M15" s="48">
        <f t="shared" si="4"/>
      </c>
      <c r="N15" s="48">
        <f t="shared" si="4"/>
      </c>
      <c r="O15" s="48">
        <f t="shared" si="4"/>
      </c>
      <c r="P15" s="48">
        <f t="shared" si="4"/>
      </c>
      <c r="Q15" s="94">
        <f t="shared" si="4"/>
      </c>
      <c r="R15" s="117"/>
      <c r="S15" s="117"/>
      <c r="T15" s="117"/>
      <c r="U15" s="117"/>
      <c r="V15" s="117"/>
      <c r="W15" s="117"/>
      <c r="X15" s="117"/>
      <c r="Y15" s="117"/>
      <c r="Z15" s="22"/>
    </row>
    <row r="16" spans="1:27" ht="18" customHeight="1">
      <c r="A16" s="63">
        <f>INDEX(Holiday!$A:$XFD,ROW(),6)</f>
      </c>
      <c r="B16" s="117"/>
      <c r="C16" s="117"/>
      <c r="D16" s="117"/>
      <c r="E16" s="117"/>
      <c r="F16" s="117"/>
      <c r="G16" s="117"/>
      <c r="H16" s="117"/>
      <c r="I16" s="117"/>
      <c r="J16" s="131">
        <f>DATE(YEAR(J10)+(MONTH(J10)=12),IF(MONTH(J10)=12,1,MONTH(J10)+1),1)</f>
        <v>41487</v>
      </c>
      <c r="K16" s="49">
        <f>IF(MONTH(J16)&lt;&gt;MONTH(DATE(YEAR(J16),MONTH(J16),1)-MOD(WEEKDAY(DATE(YEAR(J16),MONTH(J16),1),2),7)),"",DATE(YEAR(J16),MONTH(J16),1)-MOD(WEEKDAY(DATE(YEAR(J16),MONTH(J16),1),2),7))</f>
      </c>
      <c r="L16" s="50">
        <f>IF(MONTH(J16)&lt;&gt;MONTH(DATE(YEAR(J16),MONTH(J16),1)-MOD(WEEKDAY(DATE(YEAR(J16),MONTH(J16),1),2),7)+1),"",DATE(YEAR(J16),MONTH(J16),1)-MOD(WEEKDAY(DATE(YEAR(J16),MONTH(J16),1),2),7)+1)</f>
      </c>
      <c r="M16" s="50">
        <f>IF(MONTH(J16)&lt;&gt;MONTH(DATE(YEAR(J16),MONTH(J16),1)-MOD(WEEKDAY(DATE(YEAR(J16),MONTH(J16),1),2),7)+2),"",DATE(YEAR(J16),MONTH(J16),1)-MOD(WEEKDAY(DATE(YEAR(J16),MONTH(J16),1),2),7)+2)</f>
      </c>
      <c r="N16" s="50">
        <f>IF(MONTH(J16)&lt;&gt;MONTH(DATE(YEAR(J16),MONTH(J16),1)-MOD(WEEKDAY(DATE(YEAR(J16),MONTH(J16),1),2),7)+3),"",DATE(YEAR(J16),MONTH(J16),1)-MOD(WEEKDAY(DATE(YEAR(J16),MONTH(J16),1),2),7)+3)</f>
      </c>
      <c r="O16" s="50">
        <f>IF(MONTH(J16)&lt;&gt;MONTH(DATE(YEAR(J16),MONTH(J16),1)-MOD(WEEKDAY(DATE(YEAR(J16),MONTH(J16),1),2),7)+4),"",DATE(YEAR(J16),MONTH(J16),1)-MOD(WEEKDAY(DATE(YEAR(J16),MONTH(J16),1),2),7)+4)</f>
        <v>41487</v>
      </c>
      <c r="P16" s="50">
        <f>IF(MONTH(J16)&lt;&gt;MONTH(DATE(YEAR(J16),MONTH(J16),1)-MOD(WEEKDAY(DATE(YEAR(J16),MONTH(J16),1),2),7)+5),"",DATE(YEAR(J16),MONTH(J16),1)-MOD(WEEKDAY(DATE(YEAR(J16),MONTH(J16),1),2),7)+5)</f>
        <v>41488</v>
      </c>
      <c r="Q16" s="93">
        <f>IF(MONTH(J16)&lt;&gt;MONTH(DATE(YEAR(J16),MONTH(J16),1)-MOD(WEEKDAY(DATE(YEAR(J16),MONTH(J16),1),2),7)+6),"",DATE(YEAR(J16),MONTH(J16),1)-MOD(WEEKDAY(DATE(YEAR(J16),MONTH(J16),1),2),7)+6)</f>
        <v>41489</v>
      </c>
      <c r="R16" s="117"/>
      <c r="S16" s="117"/>
      <c r="T16" s="117"/>
      <c r="U16" s="117"/>
      <c r="V16" s="117"/>
      <c r="W16" s="117"/>
      <c r="X16" s="117"/>
      <c r="Y16" s="117"/>
      <c r="Z16" s="23"/>
      <c r="AA16" s="2"/>
    </row>
    <row r="17" spans="1:27" ht="18" customHeight="1">
      <c r="A17" s="64">
        <f>INDEX(Holiday!$A:$XFD,ROW(),6)</f>
        <v>41391</v>
      </c>
      <c r="J17" s="132"/>
      <c r="K17" s="43">
        <f>Q16+1</f>
        <v>41490</v>
      </c>
      <c r="L17" s="40">
        <f aca="true" t="shared" si="5" ref="L17:Q17">K17+1</f>
        <v>41491</v>
      </c>
      <c r="M17" s="40">
        <f t="shared" si="5"/>
        <v>41492</v>
      </c>
      <c r="N17" s="40">
        <f t="shared" si="5"/>
        <v>41493</v>
      </c>
      <c r="O17" s="40">
        <f t="shared" si="5"/>
        <v>41494</v>
      </c>
      <c r="P17" s="40">
        <f t="shared" si="5"/>
        <v>41495</v>
      </c>
      <c r="Q17" s="91">
        <f t="shared" si="5"/>
        <v>41496</v>
      </c>
      <c r="R17" s="117"/>
      <c r="S17" s="117"/>
      <c r="T17" s="117"/>
      <c r="U17" s="117"/>
      <c r="V17" s="117"/>
      <c r="W17" s="117"/>
      <c r="X17" s="117"/>
      <c r="Y17" s="117"/>
      <c r="Z17" s="23"/>
      <c r="AA17" s="2"/>
    </row>
    <row r="18" spans="1:27" ht="18" customHeight="1" thickBot="1">
      <c r="A18" s="64">
        <f>INDEX(Holiday!$A:$XFD,ROW(),6)</f>
      </c>
      <c r="J18" s="132"/>
      <c r="K18" s="43">
        <f>Q17+1</f>
        <v>41497</v>
      </c>
      <c r="L18" s="40">
        <f aca="true" t="shared" si="6" ref="L18:Q18">K18+1</f>
        <v>41498</v>
      </c>
      <c r="M18" s="40">
        <f t="shared" si="6"/>
        <v>41499</v>
      </c>
      <c r="N18" s="40">
        <f t="shared" si="6"/>
        <v>41500</v>
      </c>
      <c r="O18" s="40">
        <f t="shared" si="6"/>
        <v>41501</v>
      </c>
      <c r="P18" s="40">
        <f t="shared" si="6"/>
        <v>41502</v>
      </c>
      <c r="Q18" s="91">
        <f t="shared" si="6"/>
        <v>41503</v>
      </c>
      <c r="R18" s="117"/>
      <c r="S18" s="117"/>
      <c r="T18" s="117"/>
      <c r="U18" s="117"/>
      <c r="V18" s="117"/>
      <c r="W18" s="117"/>
      <c r="X18" s="117"/>
      <c r="Y18" s="117"/>
      <c r="Z18" s="23"/>
      <c r="AA18" s="2"/>
    </row>
    <row r="19" spans="1:31" ht="12.75" customHeight="1">
      <c r="A19" s="64">
        <f>INDEX(Holiday!$A:$XFD,ROW(),6)</f>
      </c>
      <c r="B19" s="163">
        <f>DATE(YEAR($R$7),MONTH($R$7),1)</f>
        <v>41365</v>
      </c>
      <c r="C19" s="42">
        <f>IF(MONTH(B19)&lt;&gt;MONTH(DATE(YEAR(B19),MONTH(B19),1)-MOD(WEEKDAY(DATE(YEAR(B19),MONTH(B19),1),2),7)),"",DATE(YEAR(B19),MONTH(B19),1)-MOD(WEEKDAY(DATE(YEAR(B19),MONTH(B19),1),2),7))</f>
      </c>
      <c r="D19" s="39">
        <f>IF(MONTH(B19)&lt;&gt;MONTH(DATE(YEAR(B19),MONTH(B19),1)-MOD(WEEKDAY(DATE(YEAR(B19),MONTH(B19),1),2),7)+1),"",DATE(YEAR(B19),MONTH(B19),1)-MOD(WEEKDAY(DATE(YEAR(B19),MONTH(B19),1),2),7)+1)</f>
        <v>41365</v>
      </c>
      <c r="E19" s="39">
        <f>IF(MONTH(B19)&lt;&gt;MONTH(DATE(YEAR(B19),MONTH(B19),1)-MOD(WEEKDAY(DATE(YEAR(B19),MONTH(B19),1),2),7)+2),"",DATE(YEAR(B19),MONTH(B19),1)-MOD(WEEKDAY(DATE(YEAR(B19),MONTH(B19),1),2),7)+2)</f>
        <v>41366</v>
      </c>
      <c r="F19" s="39">
        <f>IF(MONTH(B19)&lt;&gt;MONTH(DATE(YEAR(B19),MONTH(B19),1)-MOD(WEEKDAY(DATE(YEAR(B19),MONTH(B19),1),2),7)+3),"",DATE(YEAR(B19),MONTH(B19),1)-MOD(WEEKDAY(DATE(YEAR(B19),MONTH(B19),1),2),7)+3)</f>
        <v>41367</v>
      </c>
      <c r="G19" s="39">
        <f>IF(MONTH(B19)&lt;&gt;MONTH(DATE(YEAR(B19),MONTH(B19),1)-MOD(WEEKDAY(DATE(YEAR(B19),MONTH(B19),1),2),7)+4),"",DATE(YEAR(B19),MONTH(B19),1)-MOD(WEEKDAY(DATE(YEAR(B19),MONTH(B19),1),2),7)+4)</f>
        <v>41368</v>
      </c>
      <c r="H19" s="39">
        <f>IF(MONTH(B19)&lt;&gt;MONTH(DATE(YEAR(B19),MONTH(B19),1)-MOD(WEEKDAY(DATE(YEAR(B19),MONTH(B19),1),2),7)+5),"",DATE(YEAR(B19),MONTH(B19),1)-MOD(WEEKDAY(DATE(YEAR(B19),MONTH(B19),1),2),7)+5)</f>
        <v>41369</v>
      </c>
      <c r="I19" s="97">
        <f>IF(MONTH(B19)&lt;&gt;MONTH(DATE(YEAR(B19),MONTH(B19),1)-MOD(WEEKDAY(DATE(YEAR(B19),MONTH(B19),1),2),7)+6),"",DATE(YEAR(B19),MONTH(B19),1)-MOD(WEEKDAY(DATE(YEAR(B19),MONTH(B19),1),2),7)+6)</f>
        <v>41370</v>
      </c>
      <c r="J19" s="132"/>
      <c r="K19" s="43">
        <f>Q18+1</f>
        <v>41504</v>
      </c>
      <c r="L19" s="40">
        <f aca="true" t="shared" si="7" ref="L19:Q19">K19+1</f>
        <v>41505</v>
      </c>
      <c r="M19" s="40">
        <f t="shared" si="7"/>
        <v>41506</v>
      </c>
      <c r="N19" s="40">
        <f t="shared" si="7"/>
        <v>41507</v>
      </c>
      <c r="O19" s="40">
        <f t="shared" si="7"/>
        <v>41508</v>
      </c>
      <c r="P19" s="40">
        <f t="shared" si="7"/>
        <v>41509</v>
      </c>
      <c r="Q19" s="91">
        <f t="shared" si="7"/>
        <v>41510</v>
      </c>
      <c r="R19" s="196">
        <f>DATE(YEAR(J40)+(MONTH(J40)=12),IF(MONTH(J40)=12,1,MONTH(J40)+1),1)</f>
        <v>41640</v>
      </c>
      <c r="S19" s="42">
        <f>IF(MONTH(R19)&lt;&gt;MONTH(DATE(YEAR(R19),MONTH(R19),1)-MOD(WEEKDAY(DATE(YEAR(R19),MONTH(R19),1),2),7)),"",DATE(YEAR(R19),MONTH(R19),1)-MOD(WEEKDAY(DATE(YEAR(R19),MONTH(R19),1),2),7))</f>
      </c>
      <c r="T19" s="39">
        <f>IF(MONTH(R19)&lt;&gt;MONTH(DATE(YEAR(R19),MONTH(R19),1)-MOD(WEEKDAY(DATE(YEAR(R19),MONTH(R19),1),2),7)+1),"",DATE(YEAR(R19),MONTH(R19),1)-MOD(WEEKDAY(DATE(YEAR(R19),MONTH(R19),1),2),7)+1)</f>
      </c>
      <c r="U19" s="39">
        <f>IF(MONTH(R19)&lt;&gt;MONTH(DATE(YEAR(R19),MONTH(R19),1)-MOD(WEEKDAY(DATE(YEAR(R19),MONTH(R19),1),2),7)+2),"",DATE(YEAR(R19),MONTH(R19),1)-MOD(WEEKDAY(DATE(YEAR(R19),MONTH(R19),1),2),7)+2)</f>
      </c>
      <c r="V19" s="39">
        <f>IF(MONTH(R19)&lt;&gt;MONTH(DATE(YEAR(R19),MONTH(R19),1)-MOD(WEEKDAY(DATE(YEAR(R19),MONTH(R19),1),2),7)+3),"",DATE(YEAR(R19),MONTH(R19),1)-MOD(WEEKDAY(DATE(YEAR(R19),MONTH(R19),1),2),7)+3)</f>
        <v>41640</v>
      </c>
      <c r="W19" s="39">
        <f>IF(MONTH(R19)&lt;&gt;MONTH(DATE(YEAR(R19),MONTH(R19),1)-MOD(WEEKDAY(DATE(YEAR(R19),MONTH(R19),1),2),7)+4),"",DATE(YEAR(R19),MONTH(R19),1)-MOD(WEEKDAY(DATE(YEAR(R19),MONTH(R19),1),2),7)+4)</f>
        <v>41641</v>
      </c>
      <c r="X19" s="39">
        <f>IF(MONTH(R19)&lt;&gt;MONTH(DATE(YEAR(R19),MONTH(R19),1)-MOD(WEEKDAY(DATE(YEAR(R19),MONTH(R19),1),2),7)+5),"",DATE(YEAR(R19),MONTH(R19),1)-MOD(WEEKDAY(DATE(YEAR(R19),MONTH(R19),1),2),7)+5)</f>
        <v>41642</v>
      </c>
      <c r="Y19" s="90">
        <f>IF(MONTH(R19)&lt;&gt;MONTH(DATE(YEAR(R19),MONTH(R19),1)-MOD(WEEKDAY(DATE(YEAR(R19),MONTH(R19),1),2),7)+6),"",DATE(YEAR(R19),MONTH(R19),1)-MOD(WEEKDAY(DATE(YEAR(R19),MONTH(R19),1),2),7)+6)</f>
        <v>41643</v>
      </c>
      <c r="Z19" s="23"/>
      <c r="AA19" s="2"/>
      <c r="AD19" s="2"/>
      <c r="AE19" s="2"/>
    </row>
    <row r="20" spans="1:31" ht="12.75" customHeight="1">
      <c r="A20" s="64">
        <f>INDEX(Holiday!$A:$XFD,ROW(),6)</f>
      </c>
      <c r="B20" s="132"/>
      <c r="C20" s="43">
        <f>I19+1</f>
        <v>41371</v>
      </c>
      <c r="D20" s="40">
        <f aca="true" t="shared" si="8" ref="D20:I20">C20+1</f>
        <v>41372</v>
      </c>
      <c r="E20" s="40">
        <f t="shared" si="8"/>
        <v>41373</v>
      </c>
      <c r="F20" s="40">
        <f t="shared" si="8"/>
        <v>41374</v>
      </c>
      <c r="G20" s="40">
        <f t="shared" si="8"/>
        <v>41375</v>
      </c>
      <c r="H20" s="40">
        <f t="shared" si="8"/>
        <v>41376</v>
      </c>
      <c r="I20" s="98">
        <f t="shared" si="8"/>
        <v>41377</v>
      </c>
      <c r="J20" s="132"/>
      <c r="K20" s="43">
        <f>IF(Q19="","",IF(MONTH(Q19)&lt;&gt;MONTH(Q19+1),"",Q19+1))</f>
        <v>41511</v>
      </c>
      <c r="L20" s="40">
        <f aca="true" t="shared" si="9" ref="L20:Q20">IF(K20="","",IF(MONTH(K20)&lt;&gt;MONTH(K20+1),"",K20+1))</f>
        <v>41512</v>
      </c>
      <c r="M20" s="40">
        <f t="shared" si="9"/>
        <v>41513</v>
      </c>
      <c r="N20" s="40">
        <f t="shared" si="9"/>
        <v>41514</v>
      </c>
      <c r="O20" s="40">
        <f t="shared" si="9"/>
        <v>41515</v>
      </c>
      <c r="P20" s="40">
        <f t="shared" si="9"/>
        <v>41516</v>
      </c>
      <c r="Q20" s="91">
        <f t="shared" si="9"/>
        <v>41517</v>
      </c>
      <c r="R20" s="137"/>
      <c r="S20" s="43">
        <f>Y19+1</f>
        <v>41644</v>
      </c>
      <c r="T20" s="40">
        <f aca="true" t="shared" si="10" ref="T20:Y20">S20+1</f>
        <v>41645</v>
      </c>
      <c r="U20" s="40">
        <f t="shared" si="10"/>
        <v>41646</v>
      </c>
      <c r="V20" s="40">
        <f t="shared" si="10"/>
        <v>41647</v>
      </c>
      <c r="W20" s="40">
        <f t="shared" si="10"/>
        <v>41648</v>
      </c>
      <c r="X20" s="40">
        <f t="shared" si="10"/>
        <v>41649</v>
      </c>
      <c r="Y20" s="91">
        <f t="shared" si="10"/>
        <v>41650</v>
      </c>
      <c r="Z20" s="23"/>
      <c r="AA20" s="2"/>
      <c r="AB20" s="2"/>
      <c r="AC20" s="2"/>
      <c r="AD20" s="2"/>
      <c r="AE20" s="2"/>
    </row>
    <row r="21" spans="1:31" ht="12.75" customHeight="1">
      <c r="A21" s="64">
        <f>INDEX(Holiday!$A:$XFD,ROW(),6)</f>
        <v>41419</v>
      </c>
      <c r="B21" s="132"/>
      <c r="C21" s="43">
        <f>I20+1</f>
        <v>41378</v>
      </c>
      <c r="D21" s="40">
        <f aca="true" t="shared" si="11" ref="D21:I21">C21+1</f>
        <v>41379</v>
      </c>
      <c r="E21" s="40">
        <f t="shared" si="11"/>
        <v>41380</v>
      </c>
      <c r="F21" s="40">
        <f t="shared" si="11"/>
        <v>41381</v>
      </c>
      <c r="G21" s="40">
        <f t="shared" si="11"/>
        <v>41382</v>
      </c>
      <c r="H21" s="40">
        <f t="shared" si="11"/>
        <v>41383</v>
      </c>
      <c r="I21" s="98">
        <f t="shared" si="11"/>
        <v>41384</v>
      </c>
      <c r="J21" s="133"/>
      <c r="K21" s="47">
        <f>IF(Q20="","",IF(MONTH(Q20)&lt;&gt;MONTH(Q20+1),"",Q20+1))</f>
      </c>
      <c r="L21" s="48">
        <f aca="true" t="shared" si="12" ref="L21:Q21">IF(K21="","",IF(MONTH(K21)&lt;&gt;MONTH(K21+1),"",K21+1))</f>
      </c>
      <c r="M21" s="48">
        <f t="shared" si="12"/>
      </c>
      <c r="N21" s="48">
        <f t="shared" si="12"/>
      </c>
      <c r="O21" s="48">
        <f t="shared" si="12"/>
      </c>
      <c r="P21" s="48">
        <f t="shared" si="12"/>
      </c>
      <c r="Q21" s="94">
        <f t="shared" si="12"/>
      </c>
      <c r="R21" s="137"/>
      <c r="S21" s="43">
        <f>Y20+1</f>
        <v>41651</v>
      </c>
      <c r="T21" s="40">
        <f aca="true" t="shared" si="13" ref="T21:Y21">S21+1</f>
        <v>41652</v>
      </c>
      <c r="U21" s="40">
        <f t="shared" si="13"/>
        <v>41653</v>
      </c>
      <c r="V21" s="40">
        <f t="shared" si="13"/>
        <v>41654</v>
      </c>
      <c r="W21" s="40">
        <f t="shared" si="13"/>
        <v>41655</v>
      </c>
      <c r="X21" s="40">
        <f t="shared" si="13"/>
        <v>41656</v>
      </c>
      <c r="Y21" s="91">
        <f t="shared" si="13"/>
        <v>41657</v>
      </c>
      <c r="Z21" s="23"/>
      <c r="AA21" s="2"/>
      <c r="AB21" s="2"/>
      <c r="AC21" s="2"/>
      <c r="AD21" s="2"/>
      <c r="AE21" s="2"/>
    </row>
    <row r="22" spans="1:31" ht="12.75" customHeight="1">
      <c r="A22" s="64">
        <f>INDEX(Holiday!$A:$XFD,ROW(),6)</f>
        <v>41426</v>
      </c>
      <c r="B22" s="132"/>
      <c r="C22" s="43">
        <f>I21+1</f>
        <v>41385</v>
      </c>
      <c r="D22" s="40">
        <f aca="true" t="shared" si="14" ref="D22:I22">C22+1</f>
        <v>41386</v>
      </c>
      <c r="E22" s="40">
        <f t="shared" si="14"/>
        <v>41387</v>
      </c>
      <c r="F22" s="40">
        <f t="shared" si="14"/>
        <v>41388</v>
      </c>
      <c r="G22" s="40">
        <f t="shared" si="14"/>
        <v>41389</v>
      </c>
      <c r="H22" s="40">
        <f t="shared" si="14"/>
        <v>41390</v>
      </c>
      <c r="I22" s="98">
        <f t="shared" si="14"/>
        <v>41391</v>
      </c>
      <c r="J22" s="142">
        <f>DATE(YEAR(J16)+(MONTH(J16)=12),IF(MONTH(J16)=12,1,MONTH(J16)+1),1)</f>
        <v>41518</v>
      </c>
      <c r="K22" s="45">
        <f>IF(MONTH(J22)&lt;&gt;MONTH(DATE(YEAR(J22),MONTH(J22),1)-MOD(WEEKDAY(DATE(YEAR(J22),MONTH(J22),1),2),7)),"",DATE(YEAR(J22),MONTH(J22),1)-MOD(WEEKDAY(DATE(YEAR(J22),MONTH(J22),1),2),7))</f>
        <v>41518</v>
      </c>
      <c r="L22" s="46">
        <f>IF(MONTH(J22)&lt;&gt;MONTH(DATE(YEAR(J22),MONTH(J22),1)-MOD(WEEKDAY(DATE(YEAR(J22),MONTH(J22),1),2),7)+1),"",DATE(YEAR(J22),MONTH(J22),1)-MOD(WEEKDAY(DATE(YEAR(J22),MONTH(J22),1),2),7)+1)</f>
        <v>41519</v>
      </c>
      <c r="M22" s="46">
        <f>IF(MONTH(J22)&lt;&gt;MONTH(DATE(YEAR(J22),MONTH(J22),1)-MOD(WEEKDAY(DATE(YEAR(J22),MONTH(J22),1),2),7)+2),"",DATE(YEAR(J22),MONTH(J22),1)-MOD(WEEKDAY(DATE(YEAR(J22),MONTH(J22),1),2),7)+2)</f>
        <v>41520</v>
      </c>
      <c r="N22" s="46">
        <f>IF(MONTH(J22)&lt;&gt;MONTH(DATE(YEAR(J22),MONTH(J22),1)-MOD(WEEKDAY(DATE(YEAR(J22),MONTH(J22),1),2),7)+3),"",DATE(YEAR(J22),MONTH(J22),1)-MOD(WEEKDAY(DATE(YEAR(J22),MONTH(J22),1),2),7)+3)</f>
        <v>41521</v>
      </c>
      <c r="O22" s="46">
        <f>IF(MONTH(J22)&lt;&gt;MONTH(DATE(YEAR(J22),MONTH(J22),1)-MOD(WEEKDAY(DATE(YEAR(J22),MONTH(J22),1),2),7)+4),"",DATE(YEAR(J22),MONTH(J22),1)-MOD(WEEKDAY(DATE(YEAR(J22),MONTH(J22),1),2),7)+4)</f>
        <v>41522</v>
      </c>
      <c r="P22" s="46">
        <f>IF(MONTH(J22)&lt;&gt;MONTH(DATE(YEAR(J22),MONTH(J22),1)-MOD(WEEKDAY(DATE(YEAR(J22),MONTH(J22),1),2),7)+5),"",DATE(YEAR(J22),MONTH(J22),1)-MOD(WEEKDAY(DATE(YEAR(J22),MONTH(J22),1),2),7)+5)</f>
        <v>41523</v>
      </c>
      <c r="Q22" s="96">
        <f>IF(MONTH(J22)&lt;&gt;MONTH(DATE(YEAR(J22),MONTH(J22),1)-MOD(WEEKDAY(DATE(YEAR(J22),MONTH(J22),1),2),7)+6),"",DATE(YEAR(J22),MONTH(J22),1)-MOD(WEEKDAY(DATE(YEAR(J22),MONTH(J22),1),2),7)+6)</f>
        <v>41524</v>
      </c>
      <c r="R22" s="137"/>
      <c r="S22" s="43">
        <f>Y21+1</f>
        <v>41658</v>
      </c>
      <c r="T22" s="40">
        <f aca="true" t="shared" si="15" ref="T22:Y22">S22+1</f>
        <v>41659</v>
      </c>
      <c r="U22" s="40">
        <f t="shared" si="15"/>
        <v>41660</v>
      </c>
      <c r="V22" s="40">
        <f t="shared" si="15"/>
        <v>41661</v>
      </c>
      <c r="W22" s="40">
        <f t="shared" si="15"/>
        <v>41662</v>
      </c>
      <c r="X22" s="40">
        <f t="shared" si="15"/>
        <v>41663</v>
      </c>
      <c r="Y22" s="91">
        <f t="shared" si="15"/>
        <v>41664</v>
      </c>
      <c r="Z22" s="23"/>
      <c r="AA22" s="2"/>
      <c r="AB22" s="2"/>
      <c r="AC22" s="2"/>
      <c r="AD22" s="2"/>
      <c r="AE22" s="2"/>
    </row>
    <row r="23" spans="1:31" ht="12.75" customHeight="1">
      <c r="A23" s="64">
        <f>INDEX(Holiday!$A:$XFD,ROW(),6)</f>
        <v>41433</v>
      </c>
      <c r="B23" s="132"/>
      <c r="C23" s="43">
        <f>IF(I22="","",IF(MONTH(I22)&lt;&gt;MONTH(I22+1),"",I22+1))</f>
        <v>41392</v>
      </c>
      <c r="D23" s="40">
        <f aca="true" t="shared" si="16" ref="D23:I23">IF(C23="","",IF(MONTH(C23)&lt;&gt;MONTH(C23+1),"",C23+1))</f>
        <v>41393</v>
      </c>
      <c r="E23" s="40">
        <f t="shared" si="16"/>
        <v>41394</v>
      </c>
      <c r="F23" s="40">
        <f t="shared" si="16"/>
      </c>
      <c r="G23" s="40">
        <f t="shared" si="16"/>
      </c>
      <c r="H23" s="40">
        <f t="shared" si="16"/>
      </c>
      <c r="I23" s="98">
        <f t="shared" si="16"/>
      </c>
      <c r="J23" s="132"/>
      <c r="K23" s="43">
        <f>Q22+1</f>
        <v>41525</v>
      </c>
      <c r="L23" s="40">
        <f aca="true" t="shared" si="17" ref="L23:Q23">K23+1</f>
        <v>41526</v>
      </c>
      <c r="M23" s="40">
        <f t="shared" si="17"/>
        <v>41527</v>
      </c>
      <c r="N23" s="40">
        <f t="shared" si="17"/>
        <v>41528</v>
      </c>
      <c r="O23" s="40">
        <f t="shared" si="17"/>
        <v>41529</v>
      </c>
      <c r="P23" s="40">
        <f t="shared" si="17"/>
        <v>41530</v>
      </c>
      <c r="Q23" s="91">
        <f t="shared" si="17"/>
        <v>41531</v>
      </c>
      <c r="R23" s="137"/>
      <c r="S23" s="43">
        <f>IF(Y22="","",IF(MONTH(Y22)&lt;&gt;MONTH(Y22+1),"",Y22+1))</f>
        <v>41665</v>
      </c>
      <c r="T23" s="40">
        <f aca="true" t="shared" si="18" ref="T23:Y23">IF(S23="","",IF(MONTH(S23)&lt;&gt;MONTH(S23+1),"",S23+1))</f>
        <v>41666</v>
      </c>
      <c r="U23" s="40">
        <f t="shared" si="18"/>
        <v>41667</v>
      </c>
      <c r="V23" s="40">
        <f t="shared" si="18"/>
        <v>41668</v>
      </c>
      <c r="W23" s="40">
        <f t="shared" si="18"/>
        <v>41669</v>
      </c>
      <c r="X23" s="40">
        <f t="shared" si="18"/>
        <v>41670</v>
      </c>
      <c r="Y23" s="91">
        <f t="shared" si="18"/>
      </c>
      <c r="Z23" s="23"/>
      <c r="AA23" s="2"/>
      <c r="AB23" s="2"/>
      <c r="AC23" s="2"/>
      <c r="AD23" s="2"/>
      <c r="AE23" s="2"/>
    </row>
    <row r="24" spans="1:31" ht="12.75" customHeight="1">
      <c r="A24" s="64">
        <f>INDEX(Holiday!$A:$XFD,ROW(),6)</f>
      </c>
      <c r="B24" s="164"/>
      <c r="C24" s="51">
        <f>IF(I23="","",IF(MONTH(I23)&lt;&gt;MONTH(I23+1),"",I23+1))</f>
      </c>
      <c r="D24" s="52">
        <f aca="true" t="shared" si="19" ref="D24:I24">IF(C24="","",IF(MONTH(C24)&lt;&gt;MONTH(C24+1),"",C24+1))</f>
      </c>
      <c r="E24" s="52">
        <f t="shared" si="19"/>
      </c>
      <c r="F24" s="52">
        <f t="shared" si="19"/>
      </c>
      <c r="G24" s="52">
        <f t="shared" si="19"/>
      </c>
      <c r="H24" s="52">
        <f t="shared" si="19"/>
      </c>
      <c r="I24" s="99">
        <f t="shared" si="19"/>
      </c>
      <c r="J24" s="132"/>
      <c r="K24" s="43">
        <f>Q23+1</f>
        <v>41532</v>
      </c>
      <c r="L24" s="40">
        <f aca="true" t="shared" si="20" ref="L24:Q24">K24+1</f>
        <v>41533</v>
      </c>
      <c r="M24" s="40">
        <f t="shared" si="20"/>
        <v>41534</v>
      </c>
      <c r="N24" s="40">
        <f t="shared" si="20"/>
        <v>41535</v>
      </c>
      <c r="O24" s="40">
        <f t="shared" si="20"/>
        <v>41536</v>
      </c>
      <c r="P24" s="40">
        <f t="shared" si="20"/>
        <v>41537</v>
      </c>
      <c r="Q24" s="91">
        <f t="shared" si="20"/>
        <v>41538</v>
      </c>
      <c r="R24" s="138"/>
      <c r="S24" s="47">
        <f>IF(Y23="","",IF(MONTH(Y23)&lt;&gt;MONTH(Y23+1),"",Y23+1))</f>
      </c>
      <c r="T24" s="48">
        <f aca="true" t="shared" si="21" ref="T24:Y24">IF(S24="","",IF(MONTH(S24)&lt;&gt;MONTH(S24+1),"",S24+1))</f>
      </c>
      <c r="U24" s="48">
        <f t="shared" si="21"/>
      </c>
      <c r="V24" s="48">
        <f t="shared" si="21"/>
      </c>
      <c r="W24" s="48">
        <f t="shared" si="21"/>
      </c>
      <c r="X24" s="48">
        <f t="shared" si="21"/>
      </c>
      <c r="Y24" s="94">
        <f t="shared" si="21"/>
      </c>
      <c r="Z24" s="23"/>
      <c r="AA24" s="2"/>
      <c r="AB24" s="2"/>
      <c r="AC24" s="2"/>
      <c r="AD24" s="2"/>
      <c r="AE24" s="2"/>
    </row>
    <row r="25" spans="1:31" ht="12.75" customHeight="1">
      <c r="A25" s="64">
        <f>INDEX(Holiday!$A:$XFD,ROW(),6)</f>
        <v>41447</v>
      </c>
      <c r="B25" s="131">
        <f>DATE(YEAR(B19)+(MONTH(B19)=12),IF(MONTH(B19)=12,1,MONTH(B19)+1),1)</f>
        <v>41395</v>
      </c>
      <c r="C25" s="49">
        <f>IF(MONTH(B25)&lt;&gt;MONTH(DATE(YEAR(B25),MONTH(B25),1)-MOD(WEEKDAY(DATE(YEAR(B25),MONTH(B25),1),2),7)),"",DATE(YEAR(B25),MONTH(B25),1)-MOD(WEEKDAY(DATE(YEAR(B25),MONTH(B25),1),2),7))</f>
      </c>
      <c r="D25" s="50">
        <f>IF(MONTH(B25)&lt;&gt;MONTH(DATE(YEAR(B25),MONTH(B25),1)-MOD(WEEKDAY(DATE(YEAR(B25),MONTH(B25),1),2),7)+1),"",DATE(YEAR(B25),MONTH(B25),1)-MOD(WEEKDAY(DATE(YEAR(B25),MONTH(B25),1),2),7)+1)</f>
      </c>
      <c r="E25" s="50">
        <f>IF(MONTH(B25)&lt;&gt;MONTH(DATE(YEAR(B25),MONTH(B25),1)-MOD(WEEKDAY(DATE(YEAR(B25),MONTH(B25),1),2),7)+2),"",DATE(YEAR(B25),MONTH(B25),1)-MOD(WEEKDAY(DATE(YEAR(B25),MONTH(B25),1),2),7)+2)</f>
      </c>
      <c r="F25" s="50">
        <f>IF(MONTH(B25)&lt;&gt;MONTH(DATE(YEAR(B25),MONTH(B25),1)-MOD(WEEKDAY(DATE(YEAR(B25),MONTH(B25),1),2),7)+3),"",DATE(YEAR(B25),MONTH(B25),1)-MOD(WEEKDAY(DATE(YEAR(B25),MONTH(B25),1),2),7)+3)</f>
        <v>41395</v>
      </c>
      <c r="G25" s="50">
        <f>IF(MONTH(B25)&lt;&gt;MONTH(DATE(YEAR(B25),MONTH(B25),1)-MOD(WEEKDAY(DATE(YEAR(B25),MONTH(B25),1),2),7)+4),"",DATE(YEAR(B25),MONTH(B25),1)-MOD(WEEKDAY(DATE(YEAR(B25),MONTH(B25),1),2),7)+4)</f>
        <v>41396</v>
      </c>
      <c r="H25" s="50">
        <f>IF(MONTH(B25)&lt;&gt;MONTH(DATE(YEAR(B25),MONTH(B25),1)-MOD(WEEKDAY(DATE(YEAR(B25),MONTH(B25),1),2),7)+5),"",DATE(YEAR(B25),MONTH(B25),1)-MOD(WEEKDAY(DATE(YEAR(B25),MONTH(B25),1),2),7)+5)</f>
        <v>41397</v>
      </c>
      <c r="I25" s="100">
        <f>IF(MONTH(B25)&lt;&gt;MONTH(DATE(YEAR(B25),MONTH(B25),1)-MOD(WEEKDAY(DATE(YEAR(B25),MONTH(B25),1),2),7)+6),"",DATE(YEAR(B25),MONTH(B25),1)-MOD(WEEKDAY(DATE(YEAR(B25),MONTH(B25),1),2),7)+6)</f>
        <v>41398</v>
      </c>
      <c r="J25" s="132"/>
      <c r="K25" s="43">
        <f>Q24+1</f>
        <v>41539</v>
      </c>
      <c r="L25" s="40">
        <f aca="true" t="shared" si="22" ref="L25:Q25">K25+1</f>
        <v>41540</v>
      </c>
      <c r="M25" s="40">
        <f t="shared" si="22"/>
        <v>41541</v>
      </c>
      <c r="N25" s="40">
        <f t="shared" si="22"/>
        <v>41542</v>
      </c>
      <c r="O25" s="40">
        <f t="shared" si="22"/>
        <v>41543</v>
      </c>
      <c r="P25" s="40">
        <f t="shared" si="22"/>
        <v>41544</v>
      </c>
      <c r="Q25" s="91">
        <f t="shared" si="22"/>
        <v>41545</v>
      </c>
      <c r="R25" s="136">
        <f>DATE(YEAR(R19)+(MONTH(R19)=12),IF(MONTH(R19)=12,1,MONTH(R19)+1),1)</f>
        <v>41671</v>
      </c>
      <c r="S25" s="49">
        <f>IF(MONTH(R25)&lt;&gt;MONTH(DATE(YEAR(R25),MONTH(R25),1)-MOD(WEEKDAY(DATE(YEAR(R25),MONTH(R25),1),2),7)),"",DATE(YEAR(R25),MONTH(R25),1)-MOD(WEEKDAY(DATE(YEAR(R25),MONTH(R25),1),2),7))</f>
      </c>
      <c r="T25" s="50">
        <f>IF(MONTH(R25)&lt;&gt;MONTH(DATE(YEAR(R25),MONTH(R25),1)-MOD(WEEKDAY(DATE(YEAR(R25),MONTH(R25),1),2),7)+1),"",DATE(YEAR(R25),MONTH(R25),1)-MOD(WEEKDAY(DATE(YEAR(R25),MONTH(R25),1),2),7)+1)</f>
      </c>
      <c r="U25" s="50">
        <f>IF(MONTH(R25)&lt;&gt;MONTH(DATE(YEAR(R25),MONTH(R25),1)-MOD(WEEKDAY(DATE(YEAR(R25),MONTH(R25),1),2),7)+2),"",DATE(YEAR(R25),MONTH(R25),1)-MOD(WEEKDAY(DATE(YEAR(R25),MONTH(R25),1),2),7)+2)</f>
      </c>
      <c r="V25" s="50">
        <f>IF(MONTH(R25)&lt;&gt;MONTH(DATE(YEAR(R25),MONTH(R25),1)-MOD(WEEKDAY(DATE(YEAR(R25),MONTH(R25),1),2),7)+3),"",DATE(YEAR(R25),MONTH(R25),1)-MOD(WEEKDAY(DATE(YEAR(R25),MONTH(R25),1),2),7)+3)</f>
      </c>
      <c r="W25" s="50">
        <f>IF(MONTH(R25)&lt;&gt;MONTH(DATE(YEAR(R25),MONTH(R25),1)-MOD(WEEKDAY(DATE(YEAR(R25),MONTH(R25),1),2),7)+4),"",DATE(YEAR(R25),MONTH(R25),1)-MOD(WEEKDAY(DATE(YEAR(R25),MONTH(R25),1),2),7)+4)</f>
      </c>
      <c r="X25" s="50">
        <f>IF(MONTH(R25)&lt;&gt;MONTH(DATE(YEAR(R25),MONTH(R25),1)-MOD(WEEKDAY(DATE(YEAR(R25),MONTH(R25),1),2),7)+5),"",DATE(YEAR(R25),MONTH(R25),1)-MOD(WEEKDAY(DATE(YEAR(R25),MONTH(R25),1),2),7)+5)</f>
      </c>
      <c r="Y25" s="93">
        <f>IF(MONTH(R25)&lt;&gt;MONTH(DATE(YEAR(R25),MONTH(R25),1)-MOD(WEEKDAY(DATE(YEAR(R25),MONTH(R25),1),2),7)+6),"",DATE(YEAR(R25),MONTH(R25),1)-MOD(WEEKDAY(DATE(YEAR(R25),MONTH(R25),1),2),7)+6)</f>
        <v>41671</v>
      </c>
      <c r="Z25" s="23"/>
      <c r="AA25" s="2"/>
      <c r="AB25" s="2"/>
      <c r="AC25" s="2"/>
      <c r="AD25" s="2"/>
      <c r="AE25" s="2"/>
    </row>
    <row r="26" spans="1:31" ht="12.75" customHeight="1">
      <c r="A26" s="64">
        <f>INDEX(Holiday!$A:$XFD,ROW(),6)</f>
        <v>41454</v>
      </c>
      <c r="B26" s="132"/>
      <c r="C26" s="43">
        <f>I25+1</f>
        <v>41399</v>
      </c>
      <c r="D26" s="40">
        <f aca="true" t="shared" si="23" ref="D26:I26">C26+1</f>
        <v>41400</v>
      </c>
      <c r="E26" s="40">
        <f t="shared" si="23"/>
        <v>41401</v>
      </c>
      <c r="F26" s="40">
        <f t="shared" si="23"/>
        <v>41402</v>
      </c>
      <c r="G26" s="40">
        <f t="shared" si="23"/>
        <v>41403</v>
      </c>
      <c r="H26" s="40">
        <f t="shared" si="23"/>
        <v>41404</v>
      </c>
      <c r="I26" s="98">
        <f t="shared" si="23"/>
        <v>41405</v>
      </c>
      <c r="J26" s="132"/>
      <c r="K26" s="43">
        <f>IF(Q25="","",IF(MONTH(Q25)&lt;&gt;MONTH(Q25+1),"",Q25+1))</f>
        <v>41546</v>
      </c>
      <c r="L26" s="40">
        <f aca="true" t="shared" si="24" ref="L26:Q26">IF(K26="","",IF(MONTH(K26)&lt;&gt;MONTH(K26+1),"",K26+1))</f>
        <v>41547</v>
      </c>
      <c r="M26" s="40">
        <f t="shared" si="24"/>
      </c>
      <c r="N26" s="40">
        <f t="shared" si="24"/>
      </c>
      <c r="O26" s="40">
        <f t="shared" si="24"/>
      </c>
      <c r="P26" s="40">
        <f t="shared" si="24"/>
      </c>
      <c r="Q26" s="91">
        <f t="shared" si="24"/>
      </c>
      <c r="R26" s="137"/>
      <c r="S26" s="43">
        <f>Y25+1</f>
        <v>41672</v>
      </c>
      <c r="T26" s="40">
        <f aca="true" t="shared" si="25" ref="T26:Y26">S26+1</f>
        <v>41673</v>
      </c>
      <c r="U26" s="40">
        <f t="shared" si="25"/>
        <v>41674</v>
      </c>
      <c r="V26" s="40">
        <f t="shared" si="25"/>
        <v>41675</v>
      </c>
      <c r="W26" s="40">
        <f t="shared" si="25"/>
        <v>41676</v>
      </c>
      <c r="X26" s="40">
        <f t="shared" si="25"/>
        <v>41677</v>
      </c>
      <c r="Y26" s="91">
        <f t="shared" si="25"/>
        <v>41678</v>
      </c>
      <c r="Z26" s="23"/>
      <c r="AA26" s="2"/>
      <c r="AB26" s="2"/>
      <c r="AC26" s="2"/>
      <c r="AD26" s="2"/>
      <c r="AE26" s="2"/>
    </row>
    <row r="27" spans="1:27" ht="12.75" customHeight="1" thickBot="1">
      <c r="A27" s="64">
        <f>INDEX(Holiday!$A:$XFD,ROW(),6)</f>
        <v>41461</v>
      </c>
      <c r="B27" s="132"/>
      <c r="C27" s="43">
        <f>I26+1</f>
        <v>41406</v>
      </c>
      <c r="D27" s="40">
        <f aca="true" t="shared" si="26" ref="D27:I27">C27+1</f>
        <v>41407</v>
      </c>
      <c r="E27" s="40">
        <f t="shared" si="26"/>
        <v>41408</v>
      </c>
      <c r="F27" s="40">
        <f t="shared" si="26"/>
        <v>41409</v>
      </c>
      <c r="G27" s="40">
        <f t="shared" si="26"/>
        <v>41410</v>
      </c>
      <c r="H27" s="40">
        <f t="shared" si="26"/>
        <v>41411</v>
      </c>
      <c r="I27" s="98">
        <f t="shared" si="26"/>
        <v>41412</v>
      </c>
      <c r="J27" s="143"/>
      <c r="K27" s="44">
        <f>IF(Q26="","",IF(MONTH(Q26)&lt;&gt;MONTH(Q26+1),"",Q26+1))</f>
      </c>
      <c r="L27" s="41">
        <f aca="true" t="shared" si="27" ref="L27:Q27">IF(K27="","",IF(MONTH(K27)&lt;&gt;MONTH(K27+1),"",K27+1))</f>
      </c>
      <c r="M27" s="41">
        <f t="shared" si="27"/>
      </c>
      <c r="N27" s="41">
        <f t="shared" si="27"/>
      </c>
      <c r="O27" s="41">
        <f t="shared" si="27"/>
      </c>
      <c r="P27" s="41">
        <f t="shared" si="27"/>
      </c>
      <c r="Q27" s="95">
        <f t="shared" si="27"/>
      </c>
      <c r="R27" s="137"/>
      <c r="S27" s="43">
        <f>Y26+1</f>
        <v>41679</v>
      </c>
      <c r="T27" s="40">
        <f aca="true" t="shared" si="28" ref="T27:Y27">S27+1</f>
        <v>41680</v>
      </c>
      <c r="U27" s="40">
        <f t="shared" si="28"/>
        <v>41681</v>
      </c>
      <c r="V27" s="40">
        <f t="shared" si="28"/>
        <v>41682</v>
      </c>
      <c r="W27" s="40">
        <f t="shared" si="28"/>
        <v>41683</v>
      </c>
      <c r="X27" s="40">
        <f t="shared" si="28"/>
        <v>41684</v>
      </c>
      <c r="Y27" s="91">
        <f t="shared" si="28"/>
        <v>41685</v>
      </c>
      <c r="Z27" s="23"/>
      <c r="AA27" s="2"/>
    </row>
    <row r="28" spans="1:27" ht="12.75" customHeight="1">
      <c r="A28" s="64">
        <f>INDEX(Holiday!$A:$XFD,ROW(),6)</f>
        <v>41468</v>
      </c>
      <c r="B28" s="132"/>
      <c r="C28" s="43">
        <f>I27+1</f>
        <v>41413</v>
      </c>
      <c r="D28" s="40">
        <f aca="true" t="shared" si="29" ref="D28:I28">C28+1</f>
        <v>41414</v>
      </c>
      <c r="E28" s="40">
        <f t="shared" si="29"/>
        <v>41415</v>
      </c>
      <c r="F28" s="40">
        <f t="shared" si="29"/>
        <v>41416</v>
      </c>
      <c r="G28" s="40">
        <f t="shared" si="29"/>
        <v>41417</v>
      </c>
      <c r="H28" s="40">
        <f t="shared" si="29"/>
        <v>41418</v>
      </c>
      <c r="I28" s="98">
        <f t="shared" si="29"/>
        <v>41419</v>
      </c>
      <c r="J28" s="163">
        <f>DATE(YEAR(J22)+(MONTH(J22)=12),IF(MONTH(J22)=12,1,MONTH(J22)+1),1)</f>
        <v>41548</v>
      </c>
      <c r="K28" s="42">
        <f>IF(MONTH(J28)&lt;&gt;MONTH(DATE(YEAR(J28),MONTH(J28),1)-MOD(WEEKDAY(DATE(YEAR(J28),MONTH(J28),1),2),7)),"",DATE(YEAR(J28),MONTH(J28),1)-MOD(WEEKDAY(DATE(YEAR(J28),MONTH(J28),1),2),7))</f>
      </c>
      <c r="L28" s="39">
        <f>IF(MONTH(J28)&lt;&gt;MONTH(DATE(YEAR(J28),MONTH(J28),1)-MOD(WEEKDAY(DATE(YEAR(J28),MONTH(J28),1),2),7)+1),"",DATE(YEAR(J28),MONTH(J28),1)-MOD(WEEKDAY(DATE(YEAR(J28),MONTH(J28),1),2),7)+1)</f>
      </c>
      <c r="M28" s="39">
        <f>IF(MONTH(J28)&lt;&gt;MONTH(DATE(YEAR(J28),MONTH(J28),1)-MOD(WEEKDAY(DATE(YEAR(J28),MONTH(J28),1),2),7)+2),"",DATE(YEAR(J28),MONTH(J28),1)-MOD(WEEKDAY(DATE(YEAR(J28),MONTH(J28),1),2),7)+2)</f>
        <v>41548</v>
      </c>
      <c r="N28" s="39">
        <f>IF(MONTH(J28)&lt;&gt;MONTH(DATE(YEAR(J28),MONTH(J28),1)-MOD(WEEKDAY(DATE(YEAR(J28),MONTH(J28),1),2),7)+3),"",DATE(YEAR(J28),MONTH(J28),1)-MOD(WEEKDAY(DATE(YEAR(J28),MONTH(J28),1),2),7)+3)</f>
        <v>41549</v>
      </c>
      <c r="O28" s="39">
        <f>IF(MONTH(J28)&lt;&gt;MONTH(DATE(YEAR(J28),MONTH(J28),1)-MOD(WEEKDAY(DATE(YEAR(J28),MONTH(J28),1),2),7)+4),"",DATE(YEAR(J28),MONTH(J28),1)-MOD(WEEKDAY(DATE(YEAR(J28),MONTH(J28),1),2),7)+4)</f>
        <v>41550</v>
      </c>
      <c r="P28" s="39">
        <f>IF(MONTH(J28)&lt;&gt;MONTH(DATE(YEAR(J28),MONTH(J28),1)-MOD(WEEKDAY(DATE(YEAR(J28),MONTH(J28),1),2),7)+5),"",DATE(YEAR(J28),MONTH(J28),1)-MOD(WEEKDAY(DATE(YEAR(J28),MONTH(J28),1),2),7)+5)</f>
        <v>41551</v>
      </c>
      <c r="Q28" s="90">
        <f>IF(MONTH(J28)&lt;&gt;MONTH(DATE(YEAR(J28),MONTH(J28),1)-MOD(WEEKDAY(DATE(YEAR(J28),MONTH(J28),1),2),7)+6),"",DATE(YEAR(J28),MONTH(J28),1)-MOD(WEEKDAY(DATE(YEAR(J28),MONTH(J28),1),2),7)+6)</f>
        <v>41552</v>
      </c>
      <c r="R28" s="137"/>
      <c r="S28" s="43">
        <f>Y27+1</f>
        <v>41686</v>
      </c>
      <c r="T28" s="40">
        <f aca="true" t="shared" si="30" ref="T28:Y28">S28+1</f>
        <v>41687</v>
      </c>
      <c r="U28" s="40">
        <f t="shared" si="30"/>
        <v>41688</v>
      </c>
      <c r="V28" s="40">
        <f t="shared" si="30"/>
        <v>41689</v>
      </c>
      <c r="W28" s="40">
        <f t="shared" si="30"/>
        <v>41690</v>
      </c>
      <c r="X28" s="40">
        <f t="shared" si="30"/>
        <v>41691</v>
      </c>
      <c r="Y28" s="91">
        <f t="shared" si="30"/>
        <v>41692</v>
      </c>
      <c r="Z28" s="23"/>
      <c r="AA28" s="2"/>
    </row>
    <row r="29" spans="1:27" ht="12.75" customHeight="1">
      <c r="A29" s="64">
        <f>INDEX(Holiday!$A:$XFD,ROW(),6)</f>
        <v>41475</v>
      </c>
      <c r="B29" s="132"/>
      <c r="C29" s="43">
        <f>IF(I28="","",IF(MONTH(I28)&lt;&gt;MONTH(I28+1),"",I28+1))</f>
        <v>41420</v>
      </c>
      <c r="D29" s="40">
        <f aca="true" t="shared" si="31" ref="D29:I29">IF(C29="","",IF(MONTH(C29)&lt;&gt;MONTH(C29+1),"",C29+1))</f>
        <v>41421</v>
      </c>
      <c r="E29" s="40">
        <f t="shared" si="31"/>
        <v>41422</v>
      </c>
      <c r="F29" s="40">
        <f t="shared" si="31"/>
        <v>41423</v>
      </c>
      <c r="G29" s="40">
        <f t="shared" si="31"/>
        <v>41424</v>
      </c>
      <c r="H29" s="40">
        <f t="shared" si="31"/>
        <v>41425</v>
      </c>
      <c r="I29" s="98">
        <f t="shared" si="31"/>
      </c>
      <c r="J29" s="132"/>
      <c r="K29" s="43">
        <f>Q28+1</f>
        <v>41553</v>
      </c>
      <c r="L29" s="40">
        <f aca="true" t="shared" si="32" ref="L29:Q29">K29+1</f>
        <v>41554</v>
      </c>
      <c r="M29" s="40">
        <f t="shared" si="32"/>
        <v>41555</v>
      </c>
      <c r="N29" s="40">
        <f t="shared" si="32"/>
        <v>41556</v>
      </c>
      <c r="O29" s="40">
        <f t="shared" si="32"/>
        <v>41557</v>
      </c>
      <c r="P29" s="40">
        <f t="shared" si="32"/>
        <v>41558</v>
      </c>
      <c r="Q29" s="91">
        <f t="shared" si="32"/>
        <v>41559</v>
      </c>
      <c r="R29" s="137"/>
      <c r="S29" s="43">
        <f>IF(Y28="","",IF(MONTH(Y28)&lt;&gt;MONTH(Y28+1),"",Y28+1))</f>
        <v>41693</v>
      </c>
      <c r="T29" s="40">
        <f aca="true" t="shared" si="33" ref="T29:Y29">IF(S29="","",IF(MONTH(S29)&lt;&gt;MONTH(S29+1),"",S29+1))</f>
        <v>41694</v>
      </c>
      <c r="U29" s="40">
        <f t="shared" si="33"/>
        <v>41695</v>
      </c>
      <c r="V29" s="40">
        <f t="shared" si="33"/>
        <v>41696</v>
      </c>
      <c r="W29" s="40">
        <f t="shared" si="33"/>
        <v>41697</v>
      </c>
      <c r="X29" s="40">
        <f t="shared" si="33"/>
        <v>41698</v>
      </c>
      <c r="Y29" s="91">
        <f t="shared" si="33"/>
      </c>
      <c r="Z29" s="23"/>
      <c r="AA29" s="2"/>
    </row>
    <row r="30" spans="1:27" ht="12.75" customHeight="1">
      <c r="A30" s="64">
        <f>INDEX(Holiday!$A:$XFD,ROW(),6)</f>
      </c>
      <c r="B30" s="133"/>
      <c r="C30" s="47">
        <f>IF(I29="","",IF(MONTH(I29)&lt;&gt;MONTH(I29+1),"",I29+1))</f>
      </c>
      <c r="D30" s="48">
        <f aca="true" t="shared" si="34" ref="D30:I30">IF(C30="","",IF(MONTH(C30)&lt;&gt;MONTH(C30+1),"",C30+1))</f>
      </c>
      <c r="E30" s="48">
        <f t="shared" si="34"/>
      </c>
      <c r="F30" s="48">
        <f t="shared" si="34"/>
      </c>
      <c r="G30" s="48">
        <f t="shared" si="34"/>
      </c>
      <c r="H30" s="48">
        <f t="shared" si="34"/>
      </c>
      <c r="I30" s="112">
        <f t="shared" si="34"/>
      </c>
      <c r="J30" s="132"/>
      <c r="K30" s="43">
        <f>Q29+1</f>
        <v>41560</v>
      </c>
      <c r="L30" s="40">
        <f aca="true" t="shared" si="35" ref="L30:Q30">K30+1</f>
        <v>41561</v>
      </c>
      <c r="M30" s="40">
        <f t="shared" si="35"/>
        <v>41562</v>
      </c>
      <c r="N30" s="40">
        <f t="shared" si="35"/>
        <v>41563</v>
      </c>
      <c r="O30" s="40">
        <f t="shared" si="35"/>
        <v>41564</v>
      </c>
      <c r="P30" s="40">
        <f t="shared" si="35"/>
        <v>41565</v>
      </c>
      <c r="Q30" s="91">
        <f t="shared" si="35"/>
        <v>41566</v>
      </c>
      <c r="R30" s="138"/>
      <c r="S30" s="47">
        <f>IF(Y29="","",IF(MONTH(Y29)&lt;&gt;MONTH(Y29+1),"",Y29+1))</f>
      </c>
      <c r="T30" s="48">
        <f aca="true" t="shared" si="36" ref="T30:Y30">IF(S30="","",IF(MONTH(S30)&lt;&gt;MONTH(S30+1),"",S30+1))</f>
      </c>
      <c r="U30" s="48">
        <f t="shared" si="36"/>
      </c>
      <c r="V30" s="48">
        <f t="shared" si="36"/>
      </c>
      <c r="W30" s="48">
        <f t="shared" si="36"/>
      </c>
      <c r="X30" s="48">
        <f t="shared" si="36"/>
      </c>
      <c r="Y30" s="94">
        <f t="shared" si="36"/>
      </c>
      <c r="Z30" s="23"/>
      <c r="AA30" s="2"/>
    </row>
    <row r="31" spans="1:27" ht="12.75" customHeight="1">
      <c r="A31" s="64">
        <f>INDEX(Holiday!$A:$XFD,ROW(),6)</f>
      </c>
      <c r="B31" s="131">
        <f>DATE(YEAR(B25)+(MONTH(B25)=12),IF(MONTH(B25)=12,1,MONTH(B25)+1),1)</f>
        <v>41426</v>
      </c>
      <c r="C31" s="49">
        <f>IF(MONTH(B31)&lt;&gt;MONTH(DATE(YEAR(B31),MONTH(B31),1)-MOD(WEEKDAY(DATE(YEAR(B31),MONTH(B31),1),2),7)),"",DATE(YEAR(B31),MONTH(B31),1)-MOD(WEEKDAY(DATE(YEAR(B31),MONTH(B31),1),2),7))</f>
      </c>
      <c r="D31" s="50">
        <f>IF(MONTH(B31)&lt;&gt;MONTH(DATE(YEAR(B31),MONTH(B31),1)-MOD(WEEKDAY(DATE(YEAR(B31),MONTH(B31),1),2),7)+1),"",DATE(YEAR(B31),MONTH(B31),1)-MOD(WEEKDAY(DATE(YEAR(B31),MONTH(B31),1),2),7)+1)</f>
      </c>
      <c r="E31" s="50">
        <f>IF(MONTH(B31)&lt;&gt;MONTH(DATE(YEAR(B31),MONTH(B31),1)-MOD(WEEKDAY(DATE(YEAR(B31),MONTH(B31),1),2),7)+2),"",DATE(YEAR(B31),MONTH(B31),1)-MOD(WEEKDAY(DATE(YEAR(B31),MONTH(B31),1),2),7)+2)</f>
      </c>
      <c r="F31" s="50">
        <f>IF(MONTH(B31)&lt;&gt;MONTH(DATE(YEAR(B31),MONTH(B31),1)-MOD(WEEKDAY(DATE(YEAR(B31),MONTH(B31),1),2),7)+3),"",DATE(YEAR(B31),MONTH(B31),1)-MOD(WEEKDAY(DATE(YEAR(B31),MONTH(B31),1),2),7)+3)</f>
      </c>
      <c r="G31" s="50">
        <f>IF(MONTH(B31)&lt;&gt;MONTH(DATE(YEAR(B31),MONTH(B31),1)-MOD(WEEKDAY(DATE(YEAR(B31),MONTH(B31),1),2),7)+4),"",DATE(YEAR(B31),MONTH(B31),1)-MOD(WEEKDAY(DATE(YEAR(B31),MONTH(B31),1),2),7)+4)</f>
      </c>
      <c r="H31" s="50">
        <f>IF(MONTH(B31)&lt;&gt;MONTH(DATE(YEAR(B31),MONTH(B31),1)-MOD(WEEKDAY(DATE(YEAR(B31),MONTH(B31),1),2),7)+5),"",DATE(YEAR(B31),MONTH(B31),1)-MOD(WEEKDAY(DATE(YEAR(B31),MONTH(B31),1),2),7)+5)</f>
      </c>
      <c r="I31" s="100">
        <f>IF(MONTH(B31)&lt;&gt;MONTH(DATE(YEAR(B31),MONTH(B31),1)-MOD(WEEKDAY(DATE(YEAR(B31),MONTH(B31),1),2),7)+6),"",DATE(YEAR(B31),MONTH(B31),1)-MOD(WEEKDAY(DATE(YEAR(B31),MONTH(B31),1),2),7)+6)</f>
        <v>41426</v>
      </c>
      <c r="J31" s="132"/>
      <c r="K31" s="43">
        <f>Q30+1</f>
        <v>41567</v>
      </c>
      <c r="L31" s="40">
        <f aca="true" t="shared" si="37" ref="L31:Q31">K31+1</f>
        <v>41568</v>
      </c>
      <c r="M31" s="40">
        <f t="shared" si="37"/>
        <v>41569</v>
      </c>
      <c r="N31" s="40">
        <f t="shared" si="37"/>
        <v>41570</v>
      </c>
      <c r="O31" s="40">
        <f t="shared" si="37"/>
        <v>41571</v>
      </c>
      <c r="P31" s="40">
        <f t="shared" si="37"/>
        <v>41572</v>
      </c>
      <c r="Q31" s="91">
        <f t="shared" si="37"/>
        <v>41573</v>
      </c>
      <c r="R31" s="136">
        <f>DATE(YEAR(R25)+(MONTH(R25)=12),IF(MONTH(R25)=12,1,MONTH(R25)+1),1)</f>
        <v>41699</v>
      </c>
      <c r="S31" s="49">
        <f>IF(MONTH(R31)&lt;&gt;MONTH(DATE(YEAR(R31),MONTH(R31),1)-MOD(WEEKDAY(DATE(YEAR(R31),MONTH(R31),1),2),7)),"",DATE(YEAR(R31),MONTH(R31),1)-MOD(WEEKDAY(DATE(YEAR(R31),MONTH(R31),1),2),7))</f>
      </c>
      <c r="T31" s="50">
        <f>IF(MONTH(R31)&lt;&gt;MONTH(DATE(YEAR(R31),MONTH(R31),1)-MOD(WEEKDAY(DATE(YEAR(R31),MONTH(R31),1),2),7)+1),"",DATE(YEAR(R31),MONTH(R31),1)-MOD(WEEKDAY(DATE(YEAR(R31),MONTH(R31),1),2),7)+1)</f>
      </c>
      <c r="U31" s="50">
        <f>IF(MONTH(R31)&lt;&gt;MONTH(DATE(YEAR(R31),MONTH(R31),1)-MOD(WEEKDAY(DATE(YEAR(R31),MONTH(R31),1),2),7)+2),"",DATE(YEAR(R31),MONTH(R31),1)-MOD(WEEKDAY(DATE(YEAR(R31),MONTH(R31),1),2),7)+2)</f>
      </c>
      <c r="V31" s="50">
        <f>IF(MONTH(R31)&lt;&gt;MONTH(DATE(YEAR(R31),MONTH(R31),1)-MOD(WEEKDAY(DATE(YEAR(R31),MONTH(R31),1),2),7)+3),"",DATE(YEAR(R31),MONTH(R31),1)-MOD(WEEKDAY(DATE(YEAR(R31),MONTH(R31),1),2),7)+3)</f>
      </c>
      <c r="W31" s="50">
        <f>IF(MONTH(R31)&lt;&gt;MONTH(DATE(YEAR(R31),MONTH(R31),1)-MOD(WEEKDAY(DATE(YEAR(R31),MONTH(R31),1),2),7)+4),"",DATE(YEAR(R31),MONTH(R31),1)-MOD(WEEKDAY(DATE(YEAR(R31),MONTH(R31),1),2),7)+4)</f>
      </c>
      <c r="X31" s="50">
        <f>IF(MONTH(R31)&lt;&gt;MONTH(DATE(YEAR(R31),MONTH(R31),1)-MOD(WEEKDAY(DATE(YEAR(R31),MONTH(R31),1),2),7)+5),"",DATE(YEAR(R31),MONTH(R31),1)-MOD(WEEKDAY(DATE(YEAR(R31),MONTH(R31),1),2),7)+5)</f>
      </c>
      <c r="Y31" s="93">
        <f>IF(MONTH(R31)&lt;&gt;MONTH(DATE(YEAR(R31),MONTH(R31),1)-MOD(WEEKDAY(DATE(YEAR(R31),MONTH(R31),1),2),7)+6),"",DATE(YEAR(R31),MONTH(R31),1)-MOD(WEEKDAY(DATE(YEAR(R31),MONTH(R31),1),2),7)+6)</f>
        <v>41699</v>
      </c>
      <c r="Z31" s="23"/>
      <c r="AA31" s="2"/>
    </row>
    <row r="32" spans="1:31" ht="12.75" customHeight="1">
      <c r="A32" s="64">
        <f>INDEX(Holiday!$A:$XFD,ROW(),6)</f>
        <v>41496</v>
      </c>
      <c r="B32" s="132"/>
      <c r="C32" s="43">
        <f>I31+1</f>
        <v>41427</v>
      </c>
      <c r="D32" s="40">
        <f aca="true" t="shared" si="38" ref="D32:I32">C32+1</f>
        <v>41428</v>
      </c>
      <c r="E32" s="40">
        <f t="shared" si="38"/>
        <v>41429</v>
      </c>
      <c r="F32" s="40">
        <f t="shared" si="38"/>
        <v>41430</v>
      </c>
      <c r="G32" s="40">
        <f t="shared" si="38"/>
        <v>41431</v>
      </c>
      <c r="H32" s="40">
        <f t="shared" si="38"/>
        <v>41432</v>
      </c>
      <c r="I32" s="98">
        <f t="shared" si="38"/>
        <v>41433</v>
      </c>
      <c r="J32" s="132"/>
      <c r="K32" s="43">
        <f>IF(Q31="","",IF(MONTH(Q31)&lt;&gt;MONTH(Q31+1),"",Q31+1))</f>
        <v>41574</v>
      </c>
      <c r="L32" s="40">
        <f aca="true" t="shared" si="39" ref="L32:Q32">IF(K32="","",IF(MONTH(K32)&lt;&gt;MONTH(K32+1),"",K32+1))</f>
        <v>41575</v>
      </c>
      <c r="M32" s="40">
        <f t="shared" si="39"/>
        <v>41576</v>
      </c>
      <c r="N32" s="40">
        <f t="shared" si="39"/>
        <v>41577</v>
      </c>
      <c r="O32" s="40">
        <f t="shared" si="39"/>
        <v>41578</v>
      </c>
      <c r="P32" s="40">
        <f t="shared" si="39"/>
      </c>
      <c r="Q32" s="91">
        <f t="shared" si="39"/>
      </c>
      <c r="R32" s="137"/>
      <c r="S32" s="43">
        <f>Y31+1</f>
        <v>41700</v>
      </c>
      <c r="T32" s="40">
        <f aca="true" t="shared" si="40" ref="T32:Y32">S32+1</f>
        <v>41701</v>
      </c>
      <c r="U32" s="40">
        <f t="shared" si="40"/>
        <v>41702</v>
      </c>
      <c r="V32" s="40">
        <f t="shared" si="40"/>
        <v>41703</v>
      </c>
      <c r="W32" s="40">
        <f t="shared" si="40"/>
        <v>41704</v>
      </c>
      <c r="X32" s="40">
        <f t="shared" si="40"/>
        <v>41705</v>
      </c>
      <c r="Y32" s="91">
        <f t="shared" si="40"/>
        <v>41706</v>
      </c>
      <c r="Z32" s="23"/>
      <c r="AA32" s="2"/>
      <c r="AB32" s="2"/>
      <c r="AC32" s="2"/>
      <c r="AD32" s="2"/>
      <c r="AE32" s="2"/>
    </row>
    <row r="33" spans="1:31" ht="12.75" customHeight="1">
      <c r="A33" s="64">
        <f>INDEX(Holiday!$A:$XFD,ROW(),6)</f>
        <v>41503</v>
      </c>
      <c r="B33" s="132"/>
      <c r="C33" s="43">
        <f>I32+1</f>
        <v>41434</v>
      </c>
      <c r="D33" s="40">
        <f aca="true" t="shared" si="41" ref="D33:I33">C33+1</f>
        <v>41435</v>
      </c>
      <c r="E33" s="40">
        <f t="shared" si="41"/>
        <v>41436</v>
      </c>
      <c r="F33" s="40">
        <f t="shared" si="41"/>
        <v>41437</v>
      </c>
      <c r="G33" s="40">
        <f t="shared" si="41"/>
        <v>41438</v>
      </c>
      <c r="H33" s="40">
        <f t="shared" si="41"/>
        <v>41439</v>
      </c>
      <c r="I33" s="98">
        <f t="shared" si="41"/>
        <v>41440</v>
      </c>
      <c r="J33" s="164"/>
      <c r="K33" s="51">
        <f>IF(Q32="","",IF(MONTH(Q32)&lt;&gt;MONTH(Q32+1),"",Q32+1))</f>
      </c>
      <c r="L33" s="52">
        <f aca="true" t="shared" si="42" ref="L33:Q33">IF(K33="","",IF(MONTH(K33)&lt;&gt;MONTH(K33+1),"",K33+1))</f>
      </c>
      <c r="M33" s="52">
        <f t="shared" si="42"/>
      </c>
      <c r="N33" s="52">
        <f t="shared" si="42"/>
      </c>
      <c r="O33" s="52">
        <f t="shared" si="42"/>
      </c>
      <c r="P33" s="52">
        <f t="shared" si="42"/>
      </c>
      <c r="Q33" s="92">
        <f t="shared" si="42"/>
      </c>
      <c r="R33" s="137"/>
      <c r="S33" s="43">
        <f>Y32+1</f>
        <v>41707</v>
      </c>
      <c r="T33" s="40">
        <f aca="true" t="shared" si="43" ref="T33:Y33">S33+1</f>
        <v>41708</v>
      </c>
      <c r="U33" s="40">
        <f t="shared" si="43"/>
        <v>41709</v>
      </c>
      <c r="V33" s="40">
        <f t="shared" si="43"/>
        <v>41710</v>
      </c>
      <c r="W33" s="40">
        <f t="shared" si="43"/>
        <v>41711</v>
      </c>
      <c r="X33" s="40">
        <f t="shared" si="43"/>
        <v>41712</v>
      </c>
      <c r="Y33" s="91">
        <f t="shared" si="43"/>
        <v>41713</v>
      </c>
      <c r="Z33" s="23"/>
      <c r="AA33" s="2"/>
      <c r="AB33" s="2"/>
      <c r="AC33" s="2"/>
      <c r="AD33" s="2"/>
      <c r="AE33" s="2"/>
    </row>
    <row r="34" spans="1:31" ht="12.75" customHeight="1">
      <c r="A34" s="64">
        <f>INDEX(Holiday!$A:$XFD,ROW(),6)</f>
      </c>
      <c r="B34" s="132"/>
      <c r="C34" s="43">
        <f>I33+1</f>
        <v>41441</v>
      </c>
      <c r="D34" s="40">
        <f aca="true" t="shared" si="44" ref="D34:I34">C34+1</f>
        <v>41442</v>
      </c>
      <c r="E34" s="40">
        <f t="shared" si="44"/>
        <v>41443</v>
      </c>
      <c r="F34" s="40">
        <f t="shared" si="44"/>
        <v>41444</v>
      </c>
      <c r="G34" s="40">
        <f t="shared" si="44"/>
        <v>41445</v>
      </c>
      <c r="H34" s="40">
        <f t="shared" si="44"/>
        <v>41446</v>
      </c>
      <c r="I34" s="98">
        <f t="shared" si="44"/>
        <v>41447</v>
      </c>
      <c r="J34" s="131">
        <f>DATE(YEAR(J28)+(MONTH(J28)=12),IF(MONTH(J28)=12,1,MONTH(J28)+1),1)</f>
        <v>41579</v>
      </c>
      <c r="K34" s="49">
        <f>IF(MONTH(J34)&lt;&gt;MONTH(DATE(YEAR(J34),MONTH(J34),1)-MOD(WEEKDAY(DATE(YEAR(J34),MONTH(J34),1),2),7)),"",DATE(YEAR(J34),MONTH(J34),1)-MOD(WEEKDAY(DATE(YEAR(J34),MONTH(J34),1),2),7))</f>
      </c>
      <c r="L34" s="50">
        <f>IF(MONTH(J34)&lt;&gt;MONTH(DATE(YEAR(J34),MONTH(J34),1)-MOD(WEEKDAY(DATE(YEAR(J34),MONTH(J34),1),2),7)+1),"",DATE(YEAR(J34),MONTH(J34),1)-MOD(WEEKDAY(DATE(YEAR(J34),MONTH(J34),1),2),7)+1)</f>
      </c>
      <c r="M34" s="50">
        <f>IF(MONTH(J34)&lt;&gt;MONTH(DATE(YEAR(J34),MONTH(J34),1)-MOD(WEEKDAY(DATE(YEAR(J34),MONTH(J34),1),2),7)+2),"",DATE(YEAR(J34),MONTH(J34),1)-MOD(WEEKDAY(DATE(YEAR(J34),MONTH(J34),1),2),7)+2)</f>
      </c>
      <c r="N34" s="50">
        <f>IF(MONTH(J34)&lt;&gt;MONTH(DATE(YEAR(J34),MONTH(J34),1)-MOD(WEEKDAY(DATE(YEAR(J34),MONTH(J34),1),2),7)+3),"",DATE(YEAR(J34),MONTH(J34),1)-MOD(WEEKDAY(DATE(YEAR(J34),MONTH(J34),1),2),7)+3)</f>
      </c>
      <c r="O34" s="50">
        <f>IF(MONTH(J34)&lt;&gt;MONTH(DATE(YEAR(J34),MONTH(J34),1)-MOD(WEEKDAY(DATE(YEAR(J34),MONTH(J34),1),2),7)+4),"",DATE(YEAR(J34),MONTH(J34),1)-MOD(WEEKDAY(DATE(YEAR(J34),MONTH(J34),1),2),7)+4)</f>
      </c>
      <c r="P34" s="50">
        <f>IF(MONTH(J34)&lt;&gt;MONTH(DATE(YEAR(J34),MONTH(J34),1)-MOD(WEEKDAY(DATE(YEAR(J34),MONTH(J34),1),2),7)+5),"",DATE(YEAR(J34),MONTH(J34),1)-MOD(WEEKDAY(DATE(YEAR(J34),MONTH(J34),1),2),7)+5)</f>
        <v>41579</v>
      </c>
      <c r="Q34" s="93">
        <f>IF(MONTH(J34)&lt;&gt;MONTH(DATE(YEAR(J34),MONTH(J34),1)-MOD(WEEKDAY(DATE(YEAR(J34),MONTH(J34),1),2),7)+6),"",DATE(YEAR(J34),MONTH(J34),1)-MOD(WEEKDAY(DATE(YEAR(J34),MONTH(J34),1),2),7)+6)</f>
        <v>41580</v>
      </c>
      <c r="R34" s="137"/>
      <c r="S34" s="43">
        <f>Y33+1</f>
        <v>41714</v>
      </c>
      <c r="T34" s="40">
        <f aca="true" t="shared" si="45" ref="T34:Y34">S34+1</f>
        <v>41715</v>
      </c>
      <c r="U34" s="40">
        <f t="shared" si="45"/>
        <v>41716</v>
      </c>
      <c r="V34" s="40">
        <f t="shared" si="45"/>
        <v>41717</v>
      </c>
      <c r="W34" s="40">
        <f t="shared" si="45"/>
        <v>41718</v>
      </c>
      <c r="X34" s="40">
        <f t="shared" si="45"/>
        <v>41719</v>
      </c>
      <c r="Y34" s="91">
        <f t="shared" si="45"/>
        <v>41720</v>
      </c>
      <c r="Z34" s="23"/>
      <c r="AA34" s="2"/>
      <c r="AB34" s="2"/>
      <c r="AC34" s="2"/>
      <c r="AD34" s="2"/>
      <c r="AE34" s="2"/>
    </row>
    <row r="35" spans="1:27" ht="12.75" customHeight="1">
      <c r="A35" s="64">
        <f>INDEX(Holiday!$A:$XFD,ROW(),6)</f>
        <v>41517</v>
      </c>
      <c r="B35" s="132"/>
      <c r="C35" s="43">
        <f>IF(I34="","",IF(MONTH(I34)&lt;&gt;MONTH(I34+1),"",I34+1))</f>
        <v>41448</v>
      </c>
      <c r="D35" s="40">
        <f aca="true" t="shared" si="46" ref="D35:I35">IF(C35="","",IF(MONTH(C35)&lt;&gt;MONTH(C35+1),"",C35+1))</f>
        <v>41449</v>
      </c>
      <c r="E35" s="40">
        <f t="shared" si="46"/>
        <v>41450</v>
      </c>
      <c r="F35" s="40">
        <f t="shared" si="46"/>
        <v>41451</v>
      </c>
      <c r="G35" s="40">
        <f t="shared" si="46"/>
        <v>41452</v>
      </c>
      <c r="H35" s="40">
        <f t="shared" si="46"/>
        <v>41453</v>
      </c>
      <c r="I35" s="98">
        <f t="shared" si="46"/>
        <v>41454</v>
      </c>
      <c r="J35" s="132"/>
      <c r="K35" s="43">
        <f>Q34+1</f>
        <v>41581</v>
      </c>
      <c r="L35" s="40">
        <f aca="true" t="shared" si="47" ref="L35:Q35">K35+1</f>
        <v>41582</v>
      </c>
      <c r="M35" s="40">
        <f t="shared" si="47"/>
        <v>41583</v>
      </c>
      <c r="N35" s="40">
        <f t="shared" si="47"/>
        <v>41584</v>
      </c>
      <c r="O35" s="40">
        <f t="shared" si="47"/>
        <v>41585</v>
      </c>
      <c r="P35" s="40">
        <f t="shared" si="47"/>
        <v>41586</v>
      </c>
      <c r="Q35" s="91">
        <f t="shared" si="47"/>
        <v>41587</v>
      </c>
      <c r="R35" s="137"/>
      <c r="S35" s="43">
        <f>IF(Y34="","",IF(MONTH(Y34)&lt;&gt;MONTH(Y34+1),"",Y34+1))</f>
        <v>41721</v>
      </c>
      <c r="T35" s="40">
        <f aca="true" t="shared" si="48" ref="T35:Y35">IF(S35="","",IF(MONTH(S35)&lt;&gt;MONTH(S35+1),"",S35+1))</f>
        <v>41722</v>
      </c>
      <c r="U35" s="40">
        <f t="shared" si="48"/>
        <v>41723</v>
      </c>
      <c r="V35" s="40">
        <f t="shared" si="48"/>
        <v>41724</v>
      </c>
      <c r="W35" s="40">
        <f t="shared" si="48"/>
        <v>41725</v>
      </c>
      <c r="X35" s="40">
        <f t="shared" si="48"/>
        <v>41726</v>
      </c>
      <c r="Y35" s="91">
        <f t="shared" si="48"/>
        <v>41727</v>
      </c>
      <c r="Z35" s="23"/>
      <c r="AA35" s="2"/>
    </row>
    <row r="36" spans="1:27" ht="12.75" customHeight="1" thickBot="1">
      <c r="A36" s="64">
        <f>INDEX(Holiday!$A:$XFD,ROW(),6)</f>
        <v>41524</v>
      </c>
      <c r="B36" s="143"/>
      <c r="C36" s="44">
        <f>IF(I35="","",IF(MONTH(I35)&lt;&gt;MONTH(I35+1),"",I35+1))</f>
        <v>41455</v>
      </c>
      <c r="D36" s="41">
        <f aca="true" t="shared" si="49" ref="D36:I36">IF(C36="","",IF(MONTH(C36)&lt;&gt;MONTH(C36+1),"",C36+1))</f>
      </c>
      <c r="E36" s="41">
        <f t="shared" si="49"/>
      </c>
      <c r="F36" s="41">
        <f t="shared" si="49"/>
      </c>
      <c r="G36" s="41">
        <f t="shared" si="49"/>
      </c>
      <c r="H36" s="41">
        <f t="shared" si="49"/>
      </c>
      <c r="I36" s="113">
        <f t="shared" si="49"/>
      </c>
      <c r="J36" s="132"/>
      <c r="K36" s="43">
        <f>Q35+1</f>
        <v>41588</v>
      </c>
      <c r="L36" s="40">
        <f aca="true" t="shared" si="50" ref="L36:Q36">K36+1</f>
        <v>41589</v>
      </c>
      <c r="M36" s="40">
        <f t="shared" si="50"/>
        <v>41590</v>
      </c>
      <c r="N36" s="40">
        <f t="shared" si="50"/>
        <v>41591</v>
      </c>
      <c r="O36" s="40">
        <f t="shared" si="50"/>
        <v>41592</v>
      </c>
      <c r="P36" s="40">
        <f t="shared" si="50"/>
        <v>41593</v>
      </c>
      <c r="Q36" s="91">
        <f t="shared" si="50"/>
        <v>41594</v>
      </c>
      <c r="R36" s="139"/>
      <c r="S36" s="44">
        <f>IF(Y35="","",IF(MONTH(Y35)&lt;&gt;MONTH(Y35+1),"",Y35+1))</f>
        <v>41728</v>
      </c>
      <c r="T36" s="41">
        <f aca="true" t="shared" si="51" ref="T36:Y36">IF(S36="","",IF(MONTH(S36)&lt;&gt;MONTH(S36+1),"",S36+1))</f>
        <v>41729</v>
      </c>
      <c r="U36" s="41">
        <f t="shared" si="51"/>
      </c>
      <c r="V36" s="41">
        <f t="shared" si="51"/>
      </c>
      <c r="W36" s="41">
        <f t="shared" si="51"/>
      </c>
      <c r="X36" s="41">
        <f t="shared" si="51"/>
      </c>
      <c r="Y36" s="95">
        <f t="shared" si="51"/>
      </c>
      <c r="Z36" s="23"/>
      <c r="AA36" s="2"/>
    </row>
    <row r="37" spans="1:27" ht="18" customHeight="1">
      <c r="A37" s="64">
        <f>INDEX(Holiday!$A:$XFD,ROW(),6)</f>
        <v>41531</v>
      </c>
      <c r="B37" s="159">
        <f>IF($B$8&lt;&gt;$F$9,"What happened?","")</f>
      </c>
      <c r="C37" s="159"/>
      <c r="D37" s="159"/>
      <c r="E37" s="159"/>
      <c r="F37" s="159"/>
      <c r="G37" s="159"/>
      <c r="H37" s="159"/>
      <c r="I37" s="159"/>
      <c r="J37" s="132"/>
      <c r="K37" s="43">
        <f>Q36+1</f>
        <v>41595</v>
      </c>
      <c r="L37" s="40">
        <f aca="true" t="shared" si="52" ref="L37:Q37">K37+1</f>
        <v>41596</v>
      </c>
      <c r="M37" s="40">
        <f t="shared" si="52"/>
        <v>41597</v>
      </c>
      <c r="N37" s="40">
        <f t="shared" si="52"/>
        <v>41598</v>
      </c>
      <c r="O37" s="40">
        <f t="shared" si="52"/>
        <v>41599</v>
      </c>
      <c r="P37" s="40">
        <f t="shared" si="52"/>
        <v>41600</v>
      </c>
      <c r="Q37" s="91">
        <f t="shared" si="52"/>
        <v>41601</v>
      </c>
      <c r="R37" s="27">
        <f>DATE(YEAR(R31)+(MONTH(R31)=12),IF(MONTH(R31)=12,1,MONTH(R31)+1),1)</f>
        <v>41730</v>
      </c>
      <c r="S37" s="18"/>
      <c r="T37" s="18"/>
      <c r="U37" s="18"/>
      <c r="V37" s="18"/>
      <c r="W37" s="18"/>
      <c r="X37" s="18"/>
      <c r="Y37" s="18"/>
      <c r="Z37" s="23"/>
      <c r="AA37" s="2"/>
    </row>
    <row r="38" spans="1:27" ht="18" customHeight="1">
      <c r="A38" s="64">
        <f>INDEX(Holiday!$A:$XFD,ROW(),6)</f>
      </c>
      <c r="B38" s="168">
        <f>IF(ISERROR(MATCH(A1,Ranking!$P:$P,0)),"",IF(INDEX(Ranking!$M:$M,MATCH(A1,Ranking!$P:$P,0),1)=0,"",INDEX(Ranking!$M:$M,MATCH(A1,Ranking!$P:$P,0),1)))</f>
      </c>
      <c r="C38" s="169"/>
      <c r="D38" s="169"/>
      <c r="E38" s="169"/>
      <c r="F38" s="169"/>
      <c r="G38" s="169"/>
      <c r="H38" s="169"/>
      <c r="I38" s="169"/>
      <c r="J38" s="132"/>
      <c r="K38" s="43">
        <f>IF(Q37="","",IF(MONTH(Q37)&lt;&gt;MONTH(Q37+1),"",Q37+1))</f>
        <v>41602</v>
      </c>
      <c r="L38" s="40">
        <f aca="true" t="shared" si="53" ref="L38:Q38">IF(K38="","",IF(MONTH(K38)&lt;&gt;MONTH(K38+1),"",K38+1))</f>
        <v>41603</v>
      </c>
      <c r="M38" s="40">
        <f t="shared" si="53"/>
        <v>41604</v>
      </c>
      <c r="N38" s="40">
        <f t="shared" si="53"/>
        <v>41605</v>
      </c>
      <c r="O38" s="40">
        <f t="shared" si="53"/>
        <v>41606</v>
      </c>
      <c r="P38" s="40">
        <f t="shared" si="53"/>
        <v>41607</v>
      </c>
      <c r="Q38" s="91">
        <f t="shared" si="53"/>
        <v>41608</v>
      </c>
      <c r="R38" s="18"/>
      <c r="S38" s="18"/>
      <c r="T38" s="18"/>
      <c r="U38" s="18"/>
      <c r="V38" s="18"/>
      <c r="W38" s="18"/>
      <c r="X38" s="18"/>
      <c r="Y38" s="18"/>
      <c r="Z38" s="23"/>
      <c r="AA38" s="2"/>
    </row>
    <row r="39" spans="1:27" ht="18" customHeight="1">
      <c r="A39" s="64">
        <f>INDEX(Holiday!$A:$XFD,ROW(),6)</f>
        <v>41545</v>
      </c>
      <c r="B39" s="169"/>
      <c r="C39" s="169"/>
      <c r="D39" s="169"/>
      <c r="E39" s="169"/>
      <c r="F39" s="169"/>
      <c r="G39" s="169"/>
      <c r="H39" s="169"/>
      <c r="I39" s="169"/>
      <c r="J39" s="133"/>
      <c r="K39" s="47">
        <f>IF(Q38="","",IF(MONTH(Q38)&lt;&gt;MONTH(Q38+1),"",Q38+1))</f>
      </c>
      <c r="L39" s="48">
        <f aca="true" t="shared" si="54" ref="L39:Q39">IF(K39="","",IF(MONTH(K39)&lt;&gt;MONTH(K39+1),"",K39+1))</f>
      </c>
      <c r="M39" s="48">
        <f t="shared" si="54"/>
      </c>
      <c r="N39" s="48">
        <f t="shared" si="54"/>
      </c>
      <c r="O39" s="48">
        <f t="shared" si="54"/>
      </c>
      <c r="P39" s="48">
        <f t="shared" si="54"/>
      </c>
      <c r="Q39" s="94">
        <f t="shared" si="54"/>
      </c>
      <c r="Z39" s="23"/>
      <c r="AA39" s="2"/>
    </row>
    <row r="40" spans="1:27" ht="18" customHeight="1">
      <c r="A40" s="64">
        <f>INDEX(Holiday!$A:$XFD,ROW(),6)</f>
      </c>
      <c r="B40" s="169"/>
      <c r="C40" s="169"/>
      <c r="D40" s="169"/>
      <c r="E40" s="169"/>
      <c r="F40" s="169"/>
      <c r="G40" s="169"/>
      <c r="H40" s="169"/>
      <c r="I40" s="169"/>
      <c r="J40" s="142">
        <f>DATE(YEAR(J34)+(MONTH(J34)=12),IF(MONTH(J34)=12,1,MONTH(J34)+1),1)</f>
        <v>41609</v>
      </c>
      <c r="K40" s="45">
        <f>IF(MONTH(J40)&lt;&gt;MONTH(DATE(YEAR(J40),MONTH(J40),1)-MOD(WEEKDAY(DATE(YEAR(J40),MONTH(J40),1),2),7)),"",DATE(YEAR(J40),MONTH(J40),1)-MOD(WEEKDAY(DATE(YEAR(J40),MONTH(J40),1),2),7))</f>
        <v>41609</v>
      </c>
      <c r="L40" s="46">
        <f>IF(MONTH(J40)&lt;&gt;MONTH(DATE(YEAR(J40),MONTH(J40),1)-MOD(WEEKDAY(DATE(YEAR(J40),MONTH(J40),1),2),7)+1),"",DATE(YEAR(J40),MONTH(J40),1)-MOD(WEEKDAY(DATE(YEAR(J40),MONTH(J40),1),2),7)+1)</f>
        <v>41610</v>
      </c>
      <c r="M40" s="46">
        <f>IF(MONTH(J40)&lt;&gt;MONTH(DATE(YEAR(J40),MONTH(J40),1)-MOD(WEEKDAY(DATE(YEAR(J40),MONTH(J40),1),2),7)+2),"",DATE(YEAR(J40),MONTH(J40),1)-MOD(WEEKDAY(DATE(YEAR(J40),MONTH(J40),1),2),7)+2)</f>
        <v>41611</v>
      </c>
      <c r="N40" s="46">
        <f>IF(MONTH(J40)&lt;&gt;MONTH(DATE(YEAR(J40),MONTH(J40),1)-MOD(WEEKDAY(DATE(YEAR(J40),MONTH(J40),1),2),7)+3),"",DATE(YEAR(J40),MONTH(J40),1)-MOD(WEEKDAY(DATE(YEAR(J40),MONTH(J40),1),2),7)+3)</f>
        <v>41612</v>
      </c>
      <c r="O40" s="46">
        <f>IF(MONTH(J40)&lt;&gt;MONTH(DATE(YEAR(J40),MONTH(J40),1)-MOD(WEEKDAY(DATE(YEAR(J40),MONTH(J40),1),2),7)+4),"",DATE(YEAR(J40),MONTH(J40),1)-MOD(WEEKDAY(DATE(YEAR(J40),MONTH(J40),1),2),7)+4)</f>
        <v>41613</v>
      </c>
      <c r="P40" s="46">
        <f>IF(MONTH(J40)&lt;&gt;MONTH(DATE(YEAR(J40),MONTH(J40),1)-MOD(WEEKDAY(DATE(YEAR(J40),MONTH(J40),1),2),7)+5),"",DATE(YEAR(J40),MONTH(J40),1)-MOD(WEEKDAY(DATE(YEAR(J40),MONTH(J40),1),2),7)+5)</f>
        <v>41614</v>
      </c>
      <c r="Q40" s="96">
        <f>IF(MONTH(J40)&lt;&gt;MONTH(DATE(YEAR(J40),MONTH(J40),1)-MOD(WEEKDAY(DATE(YEAR(J40),MONTH(J40),1),2),7)+6),"",DATE(YEAR(J40),MONTH(J40),1)-MOD(WEEKDAY(DATE(YEAR(J40),MONTH(J40),1),2),7)+6)</f>
        <v>41615</v>
      </c>
      <c r="Z40" s="23"/>
      <c r="AA40" s="2"/>
    </row>
    <row r="41" spans="1:27" ht="18" customHeight="1">
      <c r="A41" s="64">
        <f>INDEX(Holiday!$A:$XFD,ROW(),6)</f>
        <v>41559</v>
      </c>
      <c r="B41" s="169"/>
      <c r="C41" s="169"/>
      <c r="D41" s="169"/>
      <c r="E41" s="169"/>
      <c r="F41" s="169"/>
      <c r="G41" s="169"/>
      <c r="H41" s="169"/>
      <c r="I41" s="169"/>
      <c r="J41" s="132"/>
      <c r="K41" s="43">
        <f>Q40+1</f>
        <v>41616</v>
      </c>
      <c r="L41" s="40">
        <f aca="true" t="shared" si="55" ref="L41:Q41">K41+1</f>
        <v>41617</v>
      </c>
      <c r="M41" s="40">
        <f t="shared" si="55"/>
        <v>41618</v>
      </c>
      <c r="N41" s="40">
        <f t="shared" si="55"/>
        <v>41619</v>
      </c>
      <c r="O41" s="40">
        <f t="shared" si="55"/>
        <v>41620</v>
      </c>
      <c r="P41" s="40">
        <f t="shared" si="55"/>
        <v>41621</v>
      </c>
      <c r="Q41" s="91">
        <f t="shared" si="55"/>
        <v>41622</v>
      </c>
      <c r="Z41" s="23"/>
      <c r="AA41" s="2"/>
    </row>
    <row r="42" spans="1:31" ht="18" customHeight="1">
      <c r="A42" s="64">
        <f>INDEX(Holiday!$A:$XFD,ROW(),6)</f>
      </c>
      <c r="B42" s="169"/>
      <c r="C42" s="169"/>
      <c r="D42" s="169"/>
      <c r="E42" s="169"/>
      <c r="F42" s="169"/>
      <c r="G42" s="169"/>
      <c r="H42" s="169"/>
      <c r="I42" s="169"/>
      <c r="J42" s="132"/>
      <c r="K42" s="43">
        <f>Q41+1</f>
        <v>41623</v>
      </c>
      <c r="L42" s="40">
        <f aca="true" t="shared" si="56" ref="L42:Q42">K42+1</f>
        <v>41624</v>
      </c>
      <c r="M42" s="40">
        <f t="shared" si="56"/>
        <v>41625</v>
      </c>
      <c r="N42" s="40">
        <f t="shared" si="56"/>
        <v>41626</v>
      </c>
      <c r="O42" s="40">
        <f t="shared" si="56"/>
        <v>41627</v>
      </c>
      <c r="P42" s="40">
        <f t="shared" si="56"/>
        <v>41628</v>
      </c>
      <c r="Q42" s="91">
        <f t="shared" si="56"/>
        <v>41629</v>
      </c>
      <c r="Z42" s="23"/>
      <c r="AA42" s="2"/>
      <c r="AB42" s="2"/>
      <c r="AC42" s="2"/>
      <c r="AD42" s="2"/>
      <c r="AE42" s="2"/>
    </row>
    <row r="43" spans="1:31" ht="18" customHeight="1">
      <c r="A43" s="64">
        <f>INDEX(Holiday!$A:$XFD,ROW(),6)</f>
        <v>41573</v>
      </c>
      <c r="B43" s="169"/>
      <c r="C43" s="169"/>
      <c r="D43" s="169"/>
      <c r="E43" s="169"/>
      <c r="F43" s="169"/>
      <c r="G43" s="169"/>
      <c r="H43" s="169"/>
      <c r="I43" s="169"/>
      <c r="J43" s="132"/>
      <c r="K43" s="43">
        <f>Q42+1</f>
        <v>41630</v>
      </c>
      <c r="L43" s="40">
        <f aca="true" t="shared" si="57" ref="L43:Q43">K43+1</f>
        <v>41631</v>
      </c>
      <c r="M43" s="40">
        <f t="shared" si="57"/>
        <v>41632</v>
      </c>
      <c r="N43" s="40">
        <f t="shared" si="57"/>
        <v>41633</v>
      </c>
      <c r="O43" s="40">
        <f t="shared" si="57"/>
        <v>41634</v>
      </c>
      <c r="P43" s="40">
        <f t="shared" si="57"/>
        <v>41635</v>
      </c>
      <c r="Q43" s="91">
        <f t="shared" si="57"/>
        <v>41636</v>
      </c>
      <c r="Z43" s="23"/>
      <c r="AA43" s="2"/>
      <c r="AB43" s="2"/>
      <c r="AC43" s="2"/>
      <c r="AD43" s="2"/>
      <c r="AE43" s="2"/>
    </row>
    <row r="44" spans="1:31" ht="18" customHeight="1">
      <c r="A44" s="64">
        <f>INDEX(Holiday!$A:$XFD,ROW(),6)</f>
        <v>41580</v>
      </c>
      <c r="B44" s="169"/>
      <c r="C44" s="169"/>
      <c r="D44" s="169"/>
      <c r="E44" s="169"/>
      <c r="F44" s="169"/>
      <c r="G44" s="169"/>
      <c r="H44" s="169"/>
      <c r="I44" s="169"/>
      <c r="J44" s="132"/>
      <c r="K44" s="43">
        <f>IF(Q43="","",IF(MONTH(Q43)&lt;&gt;MONTH(Q43+1),"",Q43+1))</f>
        <v>41637</v>
      </c>
      <c r="L44" s="40">
        <f aca="true" t="shared" si="58" ref="L44:Q44">IF(K44="","",IF(MONTH(K44)&lt;&gt;MONTH(K44+1),"",K44+1))</f>
        <v>41638</v>
      </c>
      <c r="M44" s="40">
        <f t="shared" si="58"/>
        <v>41639</v>
      </c>
      <c r="N44" s="40">
        <f t="shared" si="58"/>
      </c>
      <c r="O44" s="40">
        <f t="shared" si="58"/>
      </c>
      <c r="P44" s="40">
        <f t="shared" si="58"/>
      </c>
      <c r="Q44" s="91">
        <f t="shared" si="58"/>
      </c>
      <c r="Z44" s="23"/>
      <c r="AA44" s="2"/>
      <c r="AB44" s="2"/>
      <c r="AC44" s="2"/>
      <c r="AD44" s="2"/>
      <c r="AE44" s="2"/>
    </row>
    <row r="45" spans="1:31" ht="18" customHeight="1" thickBot="1">
      <c r="A45" s="64">
        <f>INDEX(Holiday!$A:$XFD,ROW(),6)</f>
      </c>
      <c r="B45" s="169"/>
      <c r="C45" s="169"/>
      <c r="D45" s="169"/>
      <c r="E45" s="169"/>
      <c r="F45" s="169"/>
      <c r="G45" s="169"/>
      <c r="H45" s="169"/>
      <c r="I45" s="169"/>
      <c r="J45" s="143"/>
      <c r="K45" s="44">
        <f>IF(Q44="","",IF(MONTH(Q44)&lt;&gt;MONTH(Q44+1),"",Q44+1))</f>
      </c>
      <c r="L45" s="41">
        <f aca="true" t="shared" si="59" ref="L45:Q45">IF(K45="","",IF(MONTH(K45)&lt;&gt;MONTH(K45+1),"",K45+1))</f>
      </c>
      <c r="M45" s="41">
        <f t="shared" si="59"/>
      </c>
      <c r="N45" s="41">
        <f t="shared" si="59"/>
      </c>
      <c r="O45" s="41">
        <f t="shared" si="59"/>
      </c>
      <c r="P45" s="41">
        <f t="shared" si="59"/>
      </c>
      <c r="Q45" s="95">
        <f t="shared" si="59"/>
      </c>
      <c r="Z45" s="23"/>
      <c r="AA45" s="2"/>
      <c r="AB45" s="2"/>
      <c r="AC45" s="2"/>
      <c r="AD45" s="2"/>
      <c r="AE45" s="2"/>
    </row>
    <row r="46" spans="1:31" ht="9.75" customHeight="1">
      <c r="A46" s="64">
        <f>INDEX(Holiday!$A:$XFD,ROW(),6)</f>
        <v>41594</v>
      </c>
      <c r="B46" s="18"/>
      <c r="C46" s="18"/>
      <c r="D46" s="18"/>
      <c r="E46" s="18"/>
      <c r="F46" s="18"/>
      <c r="G46" s="18"/>
      <c r="H46" s="18"/>
      <c r="I46" s="18"/>
      <c r="J46" s="27">
        <f>DATE(YEAR(J40)+(MONTH(J40)=12),IF(MONTH(J40)=12,1,MONTH(J40)+1),1)</f>
        <v>41640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23"/>
      <c r="AA46" s="2"/>
      <c r="AB46" s="2"/>
      <c r="AC46" s="2"/>
      <c r="AD46" s="2"/>
      <c r="AE46" s="2"/>
    </row>
    <row r="47" spans="1:27" ht="21.75" customHeight="1">
      <c r="A47" s="63">
        <f>INDEX(Holiday!$A:$XFD,ROW(),6)</f>
      </c>
      <c r="B47" s="141">
        <f>IF(SUMIF(Ranking!P:P,A1,Ranking!I:I)=0,0,SUMIF(Ranking!P:P,A1,Ranking!I:I))</f>
        <v>2</v>
      </c>
      <c r="C47" s="141"/>
      <c r="D47" s="141"/>
      <c r="E47" s="141"/>
      <c r="F47" s="141"/>
      <c r="G47" s="141"/>
      <c r="H47" s="141"/>
      <c r="I47" s="141"/>
      <c r="J47" s="134">
        <f>IF(ROUND($B$8,2)&lt;&gt;ROUND($F$9,2),"災害発生 !!",IF(AND($B$9&lt;=($X$1-1),$B$47&lt;&gt;0),"目標達成 !!",""))</f>
      </c>
      <c r="K47" s="135"/>
      <c r="L47" s="135"/>
      <c r="M47" s="135"/>
      <c r="N47" s="135"/>
      <c r="O47" s="135"/>
      <c r="P47" s="135"/>
      <c r="Q47" s="135"/>
      <c r="R47" s="148" t="s">
        <v>62</v>
      </c>
      <c r="S47" s="148"/>
      <c r="T47" s="148"/>
      <c r="U47" s="149">
        <v>1</v>
      </c>
      <c r="V47" s="149"/>
      <c r="W47" s="149"/>
      <c r="X47" s="149"/>
      <c r="Y47" s="150"/>
      <c r="Z47" s="22"/>
      <c r="AA47" s="2"/>
    </row>
    <row r="48" spans="1:26" ht="21.75" customHeight="1">
      <c r="A48" s="63">
        <f>INDEX(Holiday!$A:$XFD,ROW(),6)</f>
      </c>
      <c r="B48" s="170">
        <f>IF(SUMIF(Ranking!P:P,A1,Ranking!J:J)=0,0,SUMIF(Ranking!P:P,A1,Ranking!J:J))</f>
        <v>738</v>
      </c>
      <c r="C48" s="171"/>
      <c r="D48" s="171"/>
      <c r="E48" s="171"/>
      <c r="F48" s="171"/>
      <c r="G48" s="171"/>
      <c r="H48" s="171"/>
      <c r="I48" s="171"/>
      <c r="J48" s="135"/>
      <c r="K48" s="135"/>
      <c r="L48" s="135"/>
      <c r="M48" s="135"/>
      <c r="N48" s="135"/>
      <c r="O48" s="135"/>
      <c r="P48" s="135"/>
      <c r="Q48" s="135"/>
      <c r="R48" s="81"/>
      <c r="S48" s="81"/>
      <c r="T48" s="82"/>
      <c r="U48" s="155">
        <f>COUNT($C$19:$I$36)+COUNT($K$10:$Q$45)+COUNT($S$19:$Y$36)</f>
        <v>365</v>
      </c>
      <c r="V48" s="155"/>
      <c r="W48" s="155"/>
      <c r="X48" s="155"/>
      <c r="Y48" s="156"/>
      <c r="Z48" s="22"/>
    </row>
    <row r="49" spans="1:26" ht="21.75" customHeight="1">
      <c r="A49" s="63">
        <f>INDEX(Holiday!$A:$XFD,ROW(),6)</f>
        <v>41615</v>
      </c>
      <c r="B49" s="160">
        <f>IF(SUMIF(Ranking!P:P,A1,Ranking!K:K)=0,0,SUMIF(Ranking!P:P,A1,Ranking!K:K))</f>
        <v>17712.00011</v>
      </c>
      <c r="C49" s="161"/>
      <c r="D49" s="161"/>
      <c r="E49" s="161"/>
      <c r="F49" s="161"/>
      <c r="G49" s="161"/>
      <c r="H49" s="161"/>
      <c r="I49" s="161"/>
      <c r="J49" s="83"/>
      <c r="K49" s="83"/>
      <c r="L49" s="81"/>
      <c r="M49" s="81"/>
      <c r="N49" s="81"/>
      <c r="O49" s="81"/>
      <c r="P49" s="81"/>
      <c r="Q49" s="84"/>
      <c r="R49" s="85"/>
      <c r="S49" s="85"/>
      <c r="T49" s="82"/>
      <c r="U49" s="153">
        <f>U48*24</f>
        <v>8760</v>
      </c>
      <c r="V49" s="153"/>
      <c r="W49" s="153"/>
      <c r="X49" s="153"/>
      <c r="Y49" s="154"/>
      <c r="Z49" s="22"/>
    </row>
    <row r="50" spans="1:26" ht="21.75" customHeight="1">
      <c r="A50" s="63">
        <f>INDEX(Holiday!$A:$XFD,ROW(),6)</f>
        <v>41622</v>
      </c>
      <c r="B50" s="166"/>
      <c r="C50" s="167"/>
      <c r="D50" s="167"/>
      <c r="E50" s="167"/>
      <c r="F50" s="167"/>
      <c r="G50" s="167"/>
      <c r="H50" s="167"/>
      <c r="I50" s="167"/>
      <c r="J50" s="83"/>
      <c r="K50" s="83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22"/>
    </row>
    <row r="51" spans="1:27" ht="34.5" customHeight="1">
      <c r="A51" s="64">
        <f>INDEX(Holiday!$A:$XFD,ROW(),6)</f>
      </c>
      <c r="B51" s="18"/>
      <c r="C51" s="18"/>
      <c r="D51" s="18"/>
      <c r="E51" s="18"/>
      <c r="F51" s="18"/>
      <c r="G51" s="18"/>
      <c r="H51" s="18"/>
      <c r="I51" s="18"/>
      <c r="J51" s="18"/>
      <c r="K51" s="1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3"/>
      <c r="AA51" s="2"/>
    </row>
    <row r="52" spans="1:26" ht="7.5" customHeight="1">
      <c r="A52" s="63">
        <f>INDEX(Holiday!$A:$XFD,ROW(),6)</f>
        <v>41636</v>
      </c>
      <c r="B52" s="165" t="s">
        <v>66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"/>
      <c r="N52" s="16"/>
      <c r="O52" s="16"/>
      <c r="P52" s="16"/>
      <c r="Q52" s="16"/>
      <c r="R52" s="16"/>
      <c r="S52" s="16"/>
      <c r="T52" s="16"/>
      <c r="U52" s="147">
        <v>40859</v>
      </c>
      <c r="V52" s="147"/>
      <c r="W52" s="147"/>
      <c r="X52" s="147"/>
      <c r="Y52" s="147"/>
      <c r="Z52" s="22"/>
    </row>
    <row r="53" spans="1:26" ht="5.25" customHeight="1" thickBot="1">
      <c r="A53" s="65">
        <f>INDEX(Holiday!$A:$XFD,ROW(),6)</f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</row>
    <row r="54" ht="15" customHeight="1" thickTop="1">
      <c r="A54" s="66">
        <f>INDEX(Holiday!$A:$XFD,ROW(),6)</f>
      </c>
    </row>
    <row r="55" spans="1:2" ht="14.25">
      <c r="A55" s="106">
        <f>INDEX(Holiday!$A:$XFD,ROW(),6)</f>
      </c>
      <c r="B55" s="17"/>
    </row>
    <row r="56" spans="1:2" ht="14.25">
      <c r="A56" s="106">
        <f>INDEX(Holiday!$A:$XFD,ROW(),6)</f>
        <v>41664</v>
      </c>
      <c r="B56" s="17"/>
    </row>
    <row r="57" spans="1:2" ht="14.25">
      <c r="A57" s="106">
        <f>INDEX(Holiday!$A:$XFD,ROW(),6)</f>
      </c>
      <c r="B57" s="17"/>
    </row>
    <row r="58" spans="1:2" ht="14.25">
      <c r="A58" s="106">
        <f>INDEX(Holiday!$A:$XFD,ROW(),6)</f>
        <v>41678</v>
      </c>
      <c r="B58" s="17"/>
    </row>
    <row r="59" spans="1:2" ht="14.25">
      <c r="A59" s="106">
        <f>INDEX(Holiday!$A:$XFD,ROW(),6)</f>
        <v>41685</v>
      </c>
      <c r="B59" s="17"/>
    </row>
    <row r="60" spans="1:2" ht="14.25">
      <c r="A60" s="106">
        <f>INDEX(Holiday!$A:$XFD,ROW(),6)</f>
        <v>41692</v>
      </c>
      <c r="B60" s="17"/>
    </row>
    <row r="61" spans="1:2" ht="14.25">
      <c r="A61" s="106">
        <f>INDEX(Holiday!$A:$XFD,ROW(),6)</f>
        <v>41699</v>
      </c>
      <c r="B61" s="17"/>
    </row>
    <row r="62" spans="1:2" ht="14.25">
      <c r="A62" s="106">
        <f>INDEX(Holiday!$A:$XFD,ROW(),6)</f>
        <v>41706</v>
      </c>
      <c r="B62" s="17"/>
    </row>
    <row r="63" spans="1:2" ht="14.25">
      <c r="A63" s="106">
        <f>INDEX(Holiday!$A:$XFD,ROW(),6)</f>
      </c>
      <c r="B63" s="17"/>
    </row>
    <row r="64" spans="1:2" ht="14.25">
      <c r="A64" s="106">
        <f>INDEX(Holiday!$A:$XFD,ROW(),6)</f>
        <v>41720</v>
      </c>
      <c r="B64" s="17"/>
    </row>
    <row r="65" spans="1:2" ht="14.25">
      <c r="A65" s="106">
        <f>INDEX(Holiday!$A:$XFD,ROW(),6)</f>
      </c>
      <c r="B65" s="17"/>
    </row>
    <row r="66" spans="1:2" ht="14.25">
      <c r="A66" s="106">
        <f>INDEX(Holiday!$A:$XFD,ROW(),6)</f>
      </c>
      <c r="B66" s="17"/>
    </row>
    <row r="67" spans="1:2" ht="14.25">
      <c r="A67" s="106">
        <f>INDEX(Holiday!$A:$XFD,ROW(),6)</f>
        <v>41275</v>
      </c>
      <c r="B67" s="17"/>
    </row>
    <row r="68" spans="1:2" ht="14.25">
      <c r="A68" s="106">
        <f>INDEX(Holiday!$A:$XFD,ROW(),6)</f>
        <v>41276</v>
      </c>
      <c r="B68" s="17"/>
    </row>
    <row r="69" spans="1:2" ht="14.25">
      <c r="A69" s="106">
        <f>INDEX(Holiday!$A:$XFD,ROW(),6)</f>
        <v>41277</v>
      </c>
      <c r="B69" s="17"/>
    </row>
    <row r="70" spans="1:2" ht="14.25">
      <c r="A70" s="106">
        <f>INDEX(Holiday!$A:$XFD,ROW(),6)</f>
      </c>
      <c r="B70" s="17"/>
    </row>
    <row r="71" spans="1:2" ht="14.25">
      <c r="A71" s="106">
        <f>INDEX(Holiday!$A:$XFD,ROW(),6)</f>
        <v>41288</v>
      </c>
      <c r="B71" s="17"/>
    </row>
    <row r="72" spans="1:2" ht="14.25">
      <c r="A72" s="106">
        <f>INDEX(Holiday!$A:$XFD,ROW(),6)</f>
      </c>
      <c r="B72" s="17"/>
    </row>
    <row r="73" spans="1:2" ht="14.25">
      <c r="A73" s="106">
        <f>INDEX(Holiday!$A:$XFD,ROW(),6)</f>
        <v>41316</v>
      </c>
      <c r="B73" s="17"/>
    </row>
    <row r="74" spans="1:2" ht="14.25">
      <c r="A74" s="106">
        <f>INDEX(Holiday!$A:$XFD,ROW(),6)</f>
      </c>
      <c r="B74" s="17"/>
    </row>
    <row r="75" spans="1:2" ht="14.25">
      <c r="A75" s="106">
        <f>INDEX(Holiday!$A:$XFD,ROW(),6)</f>
        <v>41353</v>
      </c>
      <c r="B75" s="17"/>
    </row>
    <row r="76" spans="1:2" ht="14.25">
      <c r="A76" s="106">
        <f>INDEX(Holiday!$A:$XFD,ROW(),6)</f>
      </c>
      <c r="B76" s="17"/>
    </row>
    <row r="77" spans="1:2" ht="14.25">
      <c r="A77" s="106">
        <f>INDEX(Holiday!$A:$XFD,ROW(),6)</f>
        <v>41393</v>
      </c>
      <c r="B77" s="17"/>
    </row>
    <row r="78" spans="1:2" ht="14.25">
      <c r="A78" s="106">
        <f>INDEX(Holiday!$A:$XFD,ROW(),6)</f>
      </c>
      <c r="B78" s="17"/>
    </row>
    <row r="79" spans="1:2" ht="14.25">
      <c r="A79" s="106">
        <f>INDEX(Holiday!$A:$XFD,ROW(),6)</f>
      </c>
      <c r="B79" s="17"/>
    </row>
    <row r="80" spans="1:2" ht="14.25">
      <c r="A80" s="106">
        <f>INDEX(Holiday!$A:$XFD,ROW(),6)</f>
        <v>41397</v>
      </c>
      <c r="B80" s="17"/>
    </row>
    <row r="81" spans="1:2" ht="14.25">
      <c r="A81" s="106">
        <f>INDEX(Holiday!$A:$XFD,ROW(),6)</f>
        <v>41398</v>
      </c>
      <c r="B81" s="17"/>
    </row>
    <row r="82" spans="1:2" ht="14.25">
      <c r="A82" s="106">
        <f>INDEX(Holiday!$A:$XFD,ROW(),6)</f>
        <v>41399</v>
      </c>
      <c r="B82" s="17"/>
    </row>
    <row r="83" spans="1:2" ht="14.25">
      <c r="A83" s="106">
        <f>INDEX(Holiday!$A:$XFD,ROW(),6)</f>
        <v>41400</v>
      </c>
      <c r="B83" s="17"/>
    </row>
    <row r="84" spans="1:2" ht="14.25">
      <c r="A84" s="106">
        <f>INDEX(Holiday!$A:$XFD,ROW(),6)</f>
        <v>41470</v>
      </c>
      <c r="B84" s="17"/>
    </row>
    <row r="85" spans="1:2" ht="14.25">
      <c r="A85" s="106">
        <f>INDEX(Holiday!$A:$XFD,ROW(),6)</f>
      </c>
      <c r="B85" s="17"/>
    </row>
    <row r="86" spans="1:2" ht="14.25">
      <c r="A86" s="106">
        <f>INDEX(Holiday!$A:$XFD,ROW(),6)</f>
        <v>41533</v>
      </c>
      <c r="B86" s="17"/>
    </row>
    <row r="87" spans="1:2" ht="14.25">
      <c r="A87" s="106">
        <f>INDEX(Holiday!$A:$XFD,ROW(),6)</f>
      </c>
      <c r="B87" s="17"/>
    </row>
    <row r="88" spans="1:2" ht="14.25">
      <c r="A88" s="106">
        <f>INDEX(Holiday!$A:$XFD,ROW(),6)</f>
        <v>41540</v>
      </c>
      <c r="B88" s="17"/>
    </row>
    <row r="89" spans="1:2" ht="14.25">
      <c r="A89" s="106">
        <f>INDEX(Holiday!$A:$XFD,ROW(),6)</f>
      </c>
      <c r="B89" s="17"/>
    </row>
    <row r="90" spans="1:2" ht="14.25">
      <c r="A90" s="106">
        <f>INDEX(Holiday!$A:$XFD,ROW(),6)</f>
        <v>41561</v>
      </c>
      <c r="B90" s="17"/>
    </row>
    <row r="91" spans="1:2" ht="14.25">
      <c r="A91" s="106">
        <f>INDEX(Holiday!$A:$XFD,ROW(),6)</f>
      </c>
      <c r="B91" s="17"/>
    </row>
    <row r="92" spans="1:2" ht="14.25">
      <c r="A92" s="106">
        <f>INDEX(Holiday!$A:$XFD,ROW(),6)</f>
        <v>41581</v>
      </c>
      <c r="B92" s="17"/>
    </row>
    <row r="93" spans="1:2" ht="14.25">
      <c r="A93" s="106">
        <f>INDEX(Holiday!$A:$XFD,ROW(),6)</f>
        <v>41582</v>
      </c>
      <c r="B93" s="17"/>
    </row>
    <row r="94" spans="1:2" ht="14.25">
      <c r="A94" s="106">
        <f>INDEX(Holiday!$A:$XFD,ROW(),6)</f>
        <v>41601</v>
      </c>
      <c r="B94" s="17"/>
    </row>
    <row r="95" spans="1:2" ht="14.25">
      <c r="A95" s="106">
        <f>INDEX(Holiday!$A:$XFD,ROW(),6)</f>
      </c>
      <c r="B95" s="17"/>
    </row>
    <row r="96" spans="1:2" ht="14.25">
      <c r="A96" s="106">
        <f>INDEX(Holiday!$A:$XFD,ROW(),6)</f>
        <v>41631</v>
      </c>
      <c r="B96" s="17"/>
    </row>
    <row r="97" spans="1:2" ht="14.25">
      <c r="A97" s="106">
        <f>INDEX(Holiday!$A:$XFD,ROW(),6)</f>
      </c>
      <c r="B97" s="17"/>
    </row>
    <row r="98" spans="1:2" ht="14.25">
      <c r="A98" s="106">
        <f>INDEX(Holiday!$A:$XFD,ROW(),6)</f>
        <v>41638</v>
      </c>
      <c r="B98" s="17"/>
    </row>
    <row r="99" spans="1:2" ht="14.25">
      <c r="A99" s="106">
        <f>INDEX(Holiday!$A:$XFD,ROW(),6)</f>
        <v>41639</v>
      </c>
      <c r="B99" s="17"/>
    </row>
    <row r="100" spans="1:2" ht="14.25">
      <c r="A100" s="106">
        <f>INDEX(Holiday!$A:$XFD,ROW(),6)</f>
        <v>41640</v>
      </c>
      <c r="B100" s="17"/>
    </row>
    <row r="101" spans="1:2" ht="14.25">
      <c r="A101" s="106">
        <f>INDEX(Holiday!$A:$XFD,ROW(),6)</f>
        <v>41641</v>
      </c>
      <c r="B101" s="17"/>
    </row>
    <row r="102" spans="1:2" ht="14.25">
      <c r="A102" s="106">
        <f>INDEX(Holiday!$A:$XFD,ROW(),6)</f>
        <v>41642</v>
      </c>
      <c r="B102" s="17"/>
    </row>
    <row r="103" spans="1:2" ht="14.25">
      <c r="A103" s="106">
        <f>INDEX(Holiday!$A:$XFD,ROW(),6)</f>
        <v>41643</v>
      </c>
      <c r="B103" s="17"/>
    </row>
    <row r="104" spans="1:2" ht="14.25">
      <c r="A104" s="106">
        <f>INDEX(Holiday!$A:$XFD,ROW(),6)</f>
        <v>41652</v>
      </c>
      <c r="B104" s="17"/>
    </row>
    <row r="105" spans="1:2" ht="14.25">
      <c r="A105" s="106">
        <f>INDEX(Holiday!$A:$XFD,ROW(),6)</f>
      </c>
      <c r="B105" s="17"/>
    </row>
    <row r="106" spans="1:2" ht="14.25">
      <c r="A106" s="106">
        <f>INDEX(Holiday!$A:$XFD,ROW(),6)</f>
        <v>41681</v>
      </c>
      <c r="B106" s="17"/>
    </row>
    <row r="107" spans="1:2" ht="14.25">
      <c r="A107" s="106">
        <f>INDEX(Holiday!$A:$XFD,ROW(),6)</f>
      </c>
      <c r="B107" s="17"/>
    </row>
    <row r="108" spans="1:2" ht="14.25">
      <c r="A108" s="106">
        <f>INDEX(Holiday!$A:$XFD,ROW(),6)</f>
        <v>41719</v>
      </c>
      <c r="B108" s="17"/>
    </row>
    <row r="109" spans="1:2" ht="14.25">
      <c r="A109" s="106">
        <f>INDEX(Holiday!$A:$XFD,ROW(),6)</f>
      </c>
      <c r="B109" s="17"/>
    </row>
    <row r="110" spans="1:2" ht="14.25">
      <c r="A110" s="106">
        <f>INDEX(Holiday!$A:$XFD,ROW(),6)</f>
        <v>41758</v>
      </c>
      <c r="B110" s="17"/>
    </row>
    <row r="111" spans="1:2" ht="14.25">
      <c r="A111" s="106">
        <f>INDEX(Holiday!$A:$XFD,ROW(),6)</f>
      </c>
      <c r="B111" s="17"/>
    </row>
    <row r="112" spans="1:2" ht="14.25">
      <c r="A112" s="106">
        <f>INDEX(Holiday!$A:$XFD,ROW(),6)</f>
      </c>
      <c r="B112" s="17"/>
    </row>
    <row r="113" spans="1:2" ht="14.25">
      <c r="A113" s="106">
        <f>INDEX(Holiday!$A:$XFD,ROW(),6)</f>
        <v>41762</v>
      </c>
      <c r="B113" s="17"/>
    </row>
    <row r="114" spans="1:2" ht="14.25">
      <c r="A114" s="106">
        <f>INDEX(Holiday!$A:$XFD,ROW(),6)</f>
        <v>41763</v>
      </c>
      <c r="B114" s="17"/>
    </row>
    <row r="115" spans="1:2" ht="14.25">
      <c r="A115" s="106">
        <f>INDEX(Holiday!$A:$XFD,ROW(),6)</f>
        <v>41764</v>
      </c>
      <c r="B115" s="17"/>
    </row>
    <row r="116" spans="1:2" ht="14.25">
      <c r="A116" s="106">
        <f>INDEX(Holiday!$A:$XFD,ROW(),6)</f>
        <v>41765</v>
      </c>
      <c r="B116" s="17"/>
    </row>
    <row r="117" spans="1:2" ht="14.25">
      <c r="A117" s="106">
        <f>INDEX(Holiday!$A:$XFD,ROW(),6)</f>
        <v>41841</v>
      </c>
      <c r="B117" s="17"/>
    </row>
    <row r="118" spans="1:2" ht="14.25">
      <c r="A118" s="106">
        <f>INDEX(Holiday!$A:$XFD,ROW(),6)</f>
      </c>
      <c r="B118" s="17"/>
    </row>
    <row r="119" spans="1:2" ht="14.25">
      <c r="A119" s="106">
        <f>INDEX(Holiday!$A:$XFD,ROW(),6)</f>
        <v>41897</v>
      </c>
      <c r="B119" s="17"/>
    </row>
    <row r="120" spans="1:2" ht="14.25">
      <c r="A120" s="106">
        <f>INDEX(Holiday!$A:$XFD,ROW(),6)</f>
      </c>
      <c r="B120" s="17"/>
    </row>
    <row r="121" spans="1:2" ht="14.25">
      <c r="A121" s="106">
        <f>INDEX(Holiday!$A:$XFD,ROW(),6)</f>
        <v>41905</v>
      </c>
      <c r="B121" s="17"/>
    </row>
    <row r="122" spans="1:2" ht="14.25">
      <c r="A122" s="106">
        <f>INDEX(Holiday!$A:$XFD,ROW(),6)</f>
      </c>
      <c r="B122" s="17"/>
    </row>
    <row r="123" spans="1:2" ht="14.25">
      <c r="A123" s="106">
        <f>INDEX(Holiday!$A:$XFD,ROW(),6)</f>
        <v>41925</v>
      </c>
      <c r="B123" s="17"/>
    </row>
    <row r="124" spans="1:2" ht="14.25">
      <c r="A124" s="106">
        <f>INDEX(Holiday!$A:$XFD,ROW(),6)</f>
      </c>
      <c r="B124" s="17"/>
    </row>
    <row r="125" spans="1:2" ht="14.25">
      <c r="A125" s="106">
        <f>INDEX(Holiday!$A:$XFD,ROW(),6)</f>
        <v>41946</v>
      </c>
      <c r="B125" s="17"/>
    </row>
    <row r="126" spans="1:2" ht="14.25">
      <c r="A126" s="106">
        <f>INDEX(Holiday!$A:$XFD,ROW(),6)</f>
      </c>
      <c r="B126" s="17"/>
    </row>
    <row r="127" spans="1:2" ht="14.25">
      <c r="A127" s="106">
        <f>INDEX(Holiday!$A:$XFD,ROW(),6)</f>
        <v>41966</v>
      </c>
      <c r="B127" s="17"/>
    </row>
    <row r="128" spans="1:2" ht="14.25">
      <c r="A128" s="106">
        <f>INDEX(Holiday!$A:$XFD,ROW(),6)</f>
        <v>41967</v>
      </c>
      <c r="B128" s="17"/>
    </row>
    <row r="129" spans="1:2" ht="14.25">
      <c r="A129" s="106">
        <f>INDEX(Holiday!$A:$XFD,ROW(),6)</f>
        <v>41996</v>
      </c>
      <c r="B129" s="17"/>
    </row>
    <row r="130" spans="1:2" ht="14.25">
      <c r="A130" s="106">
        <f>INDEX(Holiday!$A:$XFD,ROW(),6)</f>
      </c>
      <c r="B130" s="17"/>
    </row>
    <row r="131" spans="1:2" ht="14.25">
      <c r="A131" s="106">
        <f>INDEX(Holiday!$A:$XFD,ROW(),6)</f>
        <v>42003</v>
      </c>
      <c r="B131" s="17"/>
    </row>
    <row r="132" spans="1:2" ht="14.25">
      <c r="A132" s="106">
        <f>INDEX(Holiday!$A:$XFD,ROW(),6)</f>
        <v>42004</v>
      </c>
      <c r="B132" s="17"/>
    </row>
    <row r="133" spans="1:2" ht="14.25">
      <c r="A133" s="106">
        <f>INDEX(Holiday!$A:$XFD,ROW(),6)</f>
        <v>0</v>
      </c>
      <c r="B133" s="17"/>
    </row>
    <row r="134" spans="1:2" ht="14.25">
      <c r="A134" s="106">
        <f>INDEX(Holiday!$A:$XFD,ROW(),6)</f>
        <v>0</v>
      </c>
      <c r="B134" s="17"/>
    </row>
    <row r="135" spans="1:2" ht="14.25">
      <c r="A135" s="106">
        <f>INDEX(Holiday!$A:$XFD,ROW(),6)</f>
        <v>0</v>
      </c>
      <c r="B135" s="17"/>
    </row>
    <row r="136" spans="1:2" ht="14.25">
      <c r="A136" s="106">
        <f>INDEX(Holiday!$A:$XFD,ROW(),6)</f>
        <v>0</v>
      </c>
      <c r="B136" s="17"/>
    </row>
    <row r="137" spans="1:2" ht="14.25">
      <c r="A137" s="106">
        <f>INDEX(Holiday!$A:$XFD,ROW(),6)</f>
        <v>0</v>
      </c>
      <c r="B137" s="17"/>
    </row>
    <row r="138" spans="1:2" ht="14.25">
      <c r="A138" s="106">
        <f>INDEX(Holiday!$A:$XFD,ROW(),6)</f>
        <v>0</v>
      </c>
      <c r="B138" s="17"/>
    </row>
    <row r="139" spans="1:2" ht="14.25">
      <c r="A139" s="106">
        <f>INDEX(Holiday!$A:$XFD,ROW(),6)</f>
        <v>0</v>
      </c>
      <c r="B139" s="17"/>
    </row>
    <row r="140" spans="1:2" ht="14.25">
      <c r="A140" s="106">
        <f>INDEX(Holiday!$A:$XFD,ROW(),6)</f>
        <v>0</v>
      </c>
      <c r="B140" s="17"/>
    </row>
  </sheetData>
  <mergeCells count="41">
    <mergeCell ref="J28:J33"/>
    <mergeCell ref="B52:L52"/>
    <mergeCell ref="B50:I50"/>
    <mergeCell ref="B38:I45"/>
    <mergeCell ref="J40:J45"/>
    <mergeCell ref="J34:J39"/>
    <mergeCell ref="B48:I48"/>
    <mergeCell ref="R11:Y11"/>
    <mergeCell ref="J10:J15"/>
    <mergeCell ref="B19:B24"/>
    <mergeCell ref="R19:R24"/>
    <mergeCell ref="U52:Y52"/>
    <mergeCell ref="R47:T47"/>
    <mergeCell ref="U47:Y47"/>
    <mergeCell ref="B9:E9"/>
    <mergeCell ref="U49:Y49"/>
    <mergeCell ref="U48:Y48"/>
    <mergeCell ref="R10:Y10"/>
    <mergeCell ref="B37:I37"/>
    <mergeCell ref="B49:I49"/>
    <mergeCell ref="B31:B36"/>
    <mergeCell ref="R8:Y8"/>
    <mergeCell ref="B25:B30"/>
    <mergeCell ref="J47:Q48"/>
    <mergeCell ref="R25:R30"/>
    <mergeCell ref="R31:R36"/>
    <mergeCell ref="B12:I16"/>
    <mergeCell ref="B47:I47"/>
    <mergeCell ref="J22:J27"/>
    <mergeCell ref="J16:J21"/>
    <mergeCell ref="G9:K9"/>
    <mergeCell ref="L1:M1"/>
    <mergeCell ref="O1:P1"/>
    <mergeCell ref="R12:Y18"/>
    <mergeCell ref="R9:Y9"/>
    <mergeCell ref="U1:W1"/>
    <mergeCell ref="B5:Y5"/>
    <mergeCell ref="B6:Q7"/>
    <mergeCell ref="R6:Y6"/>
    <mergeCell ref="R7:Y7"/>
    <mergeCell ref="B8:K8"/>
  </mergeCells>
  <conditionalFormatting sqref="B37:I45">
    <cfRule type="expression" priority="1" dxfId="0" stopIfTrue="1">
      <formula>$B$8&lt;&gt;$F$9</formula>
    </cfRule>
  </conditionalFormatting>
  <conditionalFormatting sqref="K11:Q13 K17:Q19 K23:Q25 K29:Q31 K35:Q37 K41:Q43 S20:Y22 S26:Y28 S32:Y34 C20:I22 C26:I28 C32:I34">
    <cfRule type="expression" priority="2" dxfId="1" stopIfTrue="1">
      <formula>OR(AND(INT(C11)&lt;INT($B$8),C11&gt;=$R$7),AND($B$9&lt;=($X$1-1),$B$47&lt;&gt;0))</formula>
    </cfRule>
    <cfRule type="expression" priority="3" dxfId="2" stopIfTrue="1">
      <formula>COUNTIF($A:$A,C11)=1</formula>
    </cfRule>
  </conditionalFormatting>
  <conditionalFormatting sqref="K14:Q15">
    <cfRule type="expression" priority="4" dxfId="3" stopIfTrue="1">
      <formula>OR(AND(K14="",$J$16&lt;=$B$8,INT($J$16)&gt;INT($R$7)),AND(K14="",$B$9&lt;=($X$1-1),$B$47&lt;&gt;0))</formula>
    </cfRule>
    <cfRule type="expression" priority="5" dxfId="1" stopIfTrue="1">
      <formula>OR(AND(K14&lt;&gt;"",INT(K14)&lt;INT($B$8),K14&gt;=$R$7),AND(K14&lt;&gt;"",$B$9&lt;=($X$1-1),$B$47&lt;&gt;0))</formula>
    </cfRule>
    <cfRule type="expression" priority="6" dxfId="2" stopIfTrue="1">
      <formula>COUNTIF($A:$A,K14)=1</formula>
    </cfRule>
  </conditionalFormatting>
  <conditionalFormatting sqref="J10:J15">
    <cfRule type="expression" priority="7" dxfId="1" stopIfTrue="1">
      <formula>OR(AND($J$16&lt;=$B$8,INT($J$16)&gt;INT($R$7)),AND($B$9&lt;=($X$1-1),$B$47&lt;&gt;0))</formula>
    </cfRule>
  </conditionalFormatting>
  <conditionalFormatting sqref="K20:Q21">
    <cfRule type="expression" priority="8" dxfId="3" stopIfTrue="1">
      <formula>OR(AND(K20="",$J$22&lt;=$B$8,INT($J$22)&gt;INT($R$7)),AND(K20="",$B$9&lt;=($X$1-1),$B$47&lt;&gt;0))</formula>
    </cfRule>
    <cfRule type="expression" priority="9" dxfId="1" stopIfTrue="1">
      <formula>OR(AND(K20&lt;&gt;"",INT(K20)&lt;INT($B$8),K20&gt;=$R$7),AND(K20&lt;&gt;"",$B$9&lt;=($X$1-1),$B$47&lt;&gt;0))</formula>
    </cfRule>
    <cfRule type="expression" priority="10" dxfId="2" stopIfTrue="1">
      <formula>COUNTIF($A:$A,K20)=1</formula>
    </cfRule>
  </conditionalFormatting>
  <conditionalFormatting sqref="J16:J21">
    <cfRule type="expression" priority="11" dxfId="1" stopIfTrue="1">
      <formula>OR(AND($J$22&lt;=$B$8,INT($J$22)&gt;INT($R$7)),AND($B$9&lt;=($X$1-1),$B$47&lt;&gt;0))</formula>
    </cfRule>
  </conditionalFormatting>
  <conditionalFormatting sqref="K26:Q27">
    <cfRule type="expression" priority="12" dxfId="3" stopIfTrue="1">
      <formula>OR(AND(K26="",$J$28&lt;=$B$8,INT($J$28)&gt;INT($R$7)),AND(K26="",$B$9&lt;=($X$1-1),$B$47&lt;&gt;0))</formula>
    </cfRule>
    <cfRule type="expression" priority="13" dxfId="1" stopIfTrue="1">
      <formula>OR(AND(K26&lt;&gt;"",INT(K26)&lt;INT($B$8),K26&gt;=$R$7),AND(K26&lt;&gt;"",$B$9&lt;=($X$1-1),$B$47&lt;&gt;0))</formula>
    </cfRule>
    <cfRule type="expression" priority="14" dxfId="2" stopIfTrue="1">
      <formula>COUNTIF($A:$A,K26)=1</formula>
    </cfRule>
  </conditionalFormatting>
  <conditionalFormatting sqref="J22:J27">
    <cfRule type="expression" priority="15" dxfId="1" stopIfTrue="1">
      <formula>OR(AND($J$28&lt;=$B$8,INT($J$28)&gt;INT($R$7)),AND($B$9&lt;=($X$1-1),$B$47&lt;&gt;0))</formula>
    </cfRule>
  </conditionalFormatting>
  <conditionalFormatting sqref="K32:Q33">
    <cfRule type="expression" priority="16" dxfId="3" stopIfTrue="1">
      <formula>OR(AND(K32="",$J$34&lt;=$B$8,INT($J$34)&gt;INT($R$7)),AND(K32="",$B$9&lt;=($X$1-1),$B$47&lt;&gt;0))</formula>
    </cfRule>
    <cfRule type="expression" priority="17" dxfId="1" stopIfTrue="1">
      <formula>OR(AND(K32&lt;&gt;"",INT(K32)&lt;INT($B$8),K32&gt;=$R$7),AND(K32&lt;&gt;"",$B$9&lt;=($X$1-1),$B$47&lt;&gt;0))</formula>
    </cfRule>
    <cfRule type="expression" priority="18" dxfId="2" stopIfTrue="1">
      <formula>COUNTIF($A:$A,K32)=1</formula>
    </cfRule>
  </conditionalFormatting>
  <conditionalFormatting sqref="J28:J33">
    <cfRule type="expression" priority="19" dxfId="1" stopIfTrue="1">
      <formula>OR(AND($J$34&lt;=$B$8,INT($J$34)&gt;INT($R$7)),AND($B$9&lt;=($X$1-1),$B$47&lt;&gt;0))</formula>
    </cfRule>
  </conditionalFormatting>
  <conditionalFormatting sqref="K38:Q39">
    <cfRule type="expression" priority="20" dxfId="3" stopIfTrue="1">
      <formula>OR(AND(K38="",$J$40&lt;=$B$8,INT($J$40)&gt;INT($R$7)),AND(K38="",$B$9&lt;=($X$1-1),$B$47&lt;&gt;0))</formula>
    </cfRule>
    <cfRule type="expression" priority="21" dxfId="1" stopIfTrue="1">
      <formula>OR(AND(K38&lt;&gt;"",INT(K38)&lt;INT($B$8),K38&gt;=$R$7),AND(K38&lt;&gt;"",$B$9&lt;=($X$1-1),$B$47&lt;&gt;0))</formula>
    </cfRule>
    <cfRule type="expression" priority="22" dxfId="2" stopIfTrue="1">
      <formula>COUNTIF($A:$A,K38)=1</formula>
    </cfRule>
  </conditionalFormatting>
  <conditionalFormatting sqref="J34:J39">
    <cfRule type="expression" priority="23" dxfId="1" stopIfTrue="1">
      <formula>OR(AND($J$40&lt;=$B$8,INT($J$40)&gt;INT($R$7)),AND($B$9&lt;=($X$1-1),$B$47&lt;&gt;0))</formula>
    </cfRule>
  </conditionalFormatting>
  <conditionalFormatting sqref="K44:Q45">
    <cfRule type="expression" priority="24" dxfId="3" stopIfTrue="1">
      <formula>OR(AND(K44="",$J$46&lt;=$B$8,INT($J$46)&gt;INT($R$7)),AND(K44="",$B$9&lt;=($X$1-1),$B$47&lt;&gt;0))</formula>
    </cfRule>
    <cfRule type="expression" priority="25" dxfId="1" stopIfTrue="1">
      <formula>OR(AND(K44&lt;&gt;"",INT(K44)&lt;INT($B$8),K44&gt;=$R$7),AND(K44&lt;&gt;"",$B$9&lt;=($X$1-1),$B$47&lt;&gt;0))</formula>
    </cfRule>
    <cfRule type="expression" priority="26" dxfId="2" stopIfTrue="1">
      <formula>COUNTIF($A:$A,K44)=1</formula>
    </cfRule>
  </conditionalFormatting>
  <conditionalFormatting sqref="J40:J45">
    <cfRule type="expression" priority="27" dxfId="1" stopIfTrue="1">
      <formula>OR(AND($J$46&lt;=$B$8,INT($J$46)&gt;INT($R$7)),AND($B$9&lt;=($X$1-1),$B$47&lt;&gt;0))</formula>
    </cfRule>
  </conditionalFormatting>
  <conditionalFormatting sqref="S23:Y24">
    <cfRule type="expression" priority="28" dxfId="3" stopIfTrue="1">
      <formula>OR(AND(S23="",$R$25&lt;=$B$8,INT($R$25)&gt;INT($R$7)),AND(S23="",$B$9&lt;=($X$1-1),$B$47&lt;&gt;0))</formula>
    </cfRule>
    <cfRule type="expression" priority="29" dxfId="1" stopIfTrue="1">
      <formula>OR(AND(S23&lt;&gt;"",INT(S23)&lt;INT($B$8),S23&gt;=$R$7),AND(S23&lt;&gt;"",$B$9&lt;=($X$1-1),$B$47&lt;&gt;0))</formula>
    </cfRule>
    <cfRule type="expression" priority="30" dxfId="2" stopIfTrue="1">
      <formula>COUNTIF($A:$A,S23)=1</formula>
    </cfRule>
  </conditionalFormatting>
  <conditionalFormatting sqref="R19:R24">
    <cfRule type="expression" priority="31" dxfId="1" stopIfTrue="1">
      <formula>OR(AND($R$25&lt;=$B$8,INT($R$25)&gt;INT($R$7)),AND($B$9&lt;=($X$1-1),$B$47&lt;&gt;0))</formula>
    </cfRule>
  </conditionalFormatting>
  <conditionalFormatting sqref="S29:Y30">
    <cfRule type="expression" priority="32" dxfId="3" stopIfTrue="1">
      <formula>OR(AND(S29="",$R$31&lt;=$B$8,INT($R$31)&gt;INT($R$7)),AND(S29="",$B$9&lt;=($X$1-1),$B$47&lt;&gt;0))</formula>
    </cfRule>
    <cfRule type="expression" priority="33" dxfId="1" stopIfTrue="1">
      <formula>OR(AND(S29&lt;&gt;"",INT(S29)&lt;INT($B$8),S29&gt;=$R$7),AND(S29&lt;&gt;"",$B$9&lt;=($X$1-1),$B$47&lt;&gt;0))</formula>
    </cfRule>
    <cfRule type="expression" priority="34" dxfId="2" stopIfTrue="1">
      <formula>COUNTIF($A:$A,S29)=1</formula>
    </cfRule>
  </conditionalFormatting>
  <conditionalFormatting sqref="R25:R30">
    <cfRule type="expression" priority="35" dxfId="1" stopIfTrue="1">
      <formula>OR(AND($R$31&lt;=$B$8,INT($R$31)&gt;INT($R$7)),AND($B$9&lt;=($X$1-1),$B$47&lt;&gt;0))</formula>
    </cfRule>
  </conditionalFormatting>
  <conditionalFormatting sqref="S35:Y36">
    <cfRule type="expression" priority="36" dxfId="3" stopIfTrue="1">
      <formula>OR(AND(S35="",$R$37&lt;=$B$8,INT($R$37)&gt;INT($R$7)),AND(S35="",$B$9&lt;=($X$1-1),$B$47&lt;&gt;0))</formula>
    </cfRule>
    <cfRule type="expression" priority="37" dxfId="1" stopIfTrue="1">
      <formula>OR(AND(S35&lt;&gt;"",INT(S35)&lt;INT($B$8),S35&gt;=$R$7),AND(S35&lt;&gt;"",$B$9&lt;=($X$1-1),$B$47&lt;&gt;0))</formula>
    </cfRule>
    <cfRule type="expression" priority="38" dxfId="2" stopIfTrue="1">
      <formula>COUNTIF($A:$A,S35)=1</formula>
    </cfRule>
  </conditionalFormatting>
  <conditionalFormatting sqref="R31:R36">
    <cfRule type="expression" priority="39" dxfId="1" stopIfTrue="1">
      <formula>OR(AND($R$37&lt;=$B$8,INT($R$37)&gt;INT($R$7)),AND($B$9&lt;=($X$1-1),$B$47&lt;&gt;0))</formula>
    </cfRule>
  </conditionalFormatting>
  <conditionalFormatting sqref="C23:I24">
    <cfRule type="expression" priority="40" dxfId="3" stopIfTrue="1">
      <formula>OR(AND(C23="",$B$25&lt;=$B$8,INT($B$25)&gt;INT($R$7)),AND(C23="",$B$9&lt;=($X$1-1),$B$47&lt;&gt;0))</formula>
    </cfRule>
    <cfRule type="expression" priority="41" dxfId="1" stopIfTrue="1">
      <formula>OR(AND(C23&lt;&gt;"",INT(C23)&lt;INT($B$8),C23&gt;=$R$7),AND(C23&lt;&gt;"",$B$9&lt;=($X$1-1),$B$47&lt;&gt;0))</formula>
    </cfRule>
    <cfRule type="expression" priority="42" dxfId="2" stopIfTrue="1">
      <formula>COUNTIF($A:$A,C23)=1</formula>
    </cfRule>
  </conditionalFormatting>
  <conditionalFormatting sqref="B19:B24">
    <cfRule type="expression" priority="43" dxfId="1" stopIfTrue="1">
      <formula>OR(AND($B$25&lt;=$B$8,INT($B$25)&gt;INT($R$7)),AND($B$9&lt;=($X$1-1),$B$47&lt;&gt;0))</formula>
    </cfRule>
  </conditionalFormatting>
  <conditionalFormatting sqref="C29:I30">
    <cfRule type="expression" priority="44" dxfId="3" stopIfTrue="1">
      <formula>OR(AND(C29="",$B$31&lt;=$B$8,INT($B$31)&gt;INT($R$7)),AND(C29="",$B$9&lt;=($X$1-1),$B$47&lt;&gt;0))</formula>
    </cfRule>
    <cfRule type="expression" priority="45" dxfId="1" stopIfTrue="1">
      <formula>OR(AND(C29&lt;&gt;"",INT(C29)&lt;INT($B$8),C29&gt;=$R$7),AND(C29&lt;&gt;"",$B$9&lt;=($X$1-1),$B$47&lt;&gt;0))</formula>
    </cfRule>
    <cfRule type="expression" priority="46" dxfId="2" stopIfTrue="1">
      <formula>COUNTIF($A:$A,C29)=1</formula>
    </cfRule>
  </conditionalFormatting>
  <conditionalFormatting sqref="B25:B30">
    <cfRule type="expression" priority="47" dxfId="1" stopIfTrue="1">
      <formula>OR(AND($B$31&lt;=$B$8,INT($B$31)&gt;INT($R$7)),AND($B$9&lt;=($X$1-1),$B$47&lt;&gt;0))</formula>
    </cfRule>
  </conditionalFormatting>
  <conditionalFormatting sqref="J47:Q48">
    <cfRule type="expression" priority="48" dxfId="4" stopIfTrue="1">
      <formula>$B$8&lt;&gt;$F$9</formula>
    </cfRule>
    <cfRule type="expression" priority="49" dxfId="5" stopIfTrue="1">
      <formula>AND($B$9&lt;=($X$1-1),$B$47&lt;&gt;0)</formula>
    </cfRule>
  </conditionalFormatting>
  <conditionalFormatting sqref="B5:Y5">
    <cfRule type="expression" priority="50" dxfId="2" stopIfTrue="1">
      <formula>$B$8&lt;&gt;$F$9</formula>
    </cfRule>
    <cfRule type="expression" priority="51" dxfId="5" stopIfTrue="1">
      <formula>AND($B$9&lt;=($X$1-1),$B$47&lt;&gt;0)</formula>
    </cfRule>
  </conditionalFormatting>
  <conditionalFormatting sqref="B8:J8 B9:E9 G9:J9">
    <cfRule type="expression" priority="52" dxfId="2" stopIfTrue="1">
      <formula>$B$8&lt;&gt;$F$9</formula>
    </cfRule>
  </conditionalFormatting>
  <conditionalFormatting sqref="K34:Q34">
    <cfRule type="expression" priority="53" dxfId="3" stopIfTrue="1">
      <formula>OR(AND(K34="",INT($J$34)&lt;INT($B$8),INT($J$34)&gt;=INT($R$7)),AND(K34="",$B$9&lt;=($X$1-1),$B$47&lt;&gt;0))</formula>
    </cfRule>
    <cfRule type="expression" priority="54" dxfId="1" stopIfTrue="1">
      <formula>OR(AND(K34&lt;&gt;"",INT(K34)&lt;INT($B$8),K34&gt;=$R$7),AND(K34&lt;&gt;"",$B$9&lt;=($X$1-1),$B$47&lt;&gt;0))</formula>
    </cfRule>
    <cfRule type="expression" priority="55" dxfId="2" stopIfTrue="1">
      <formula>COUNTIF($A:$A,K34)=1</formula>
    </cfRule>
  </conditionalFormatting>
  <conditionalFormatting sqref="K40:Q40">
    <cfRule type="expression" priority="56" dxfId="3" stopIfTrue="1">
      <formula>OR(AND(K40="",INT($J$40)&lt;INT($B$8),INT($J$40)&gt;=INT($R$7)),AND(K40="",$B$9&lt;=($X$1-1),$B$47&lt;&gt;0))</formula>
    </cfRule>
    <cfRule type="expression" priority="57" dxfId="1" stopIfTrue="1">
      <formula>OR(AND(K40&lt;&gt;"",INT(K40)&lt;INT($B$8),K40&gt;=$R$7),AND(K40&lt;&gt;"",$B$9&lt;=($X$1-1),$B$47&lt;&gt;0))</formula>
    </cfRule>
    <cfRule type="expression" priority="58" dxfId="2" stopIfTrue="1">
      <formula>COUNTIF($A:$A,K40)=1</formula>
    </cfRule>
  </conditionalFormatting>
  <conditionalFormatting sqref="K28:Q28">
    <cfRule type="expression" priority="59" dxfId="3" stopIfTrue="1">
      <formula>OR(AND(K28="",INT($J$28)&lt;INT($B$8),INT($J$28)&gt;=INT($R$7)),AND(K28="",$B$9&lt;=($X$1-1),$B$47&lt;&gt;0))</formula>
    </cfRule>
    <cfRule type="expression" priority="60" dxfId="1" stopIfTrue="1">
      <formula>OR(AND(K28&lt;&gt;"",INT(K28)&lt;INT($B$8),K28&gt;=$R$7),AND(K28&lt;&gt;"",$B$9&lt;=($X$1-1),$B$47&lt;&gt;0))</formula>
    </cfRule>
    <cfRule type="expression" priority="61" dxfId="2" stopIfTrue="1">
      <formula>COUNTIF($A:$A,K28)=1</formula>
    </cfRule>
  </conditionalFormatting>
  <conditionalFormatting sqref="K22:Q22">
    <cfRule type="expression" priority="62" dxfId="3" stopIfTrue="1">
      <formula>OR(AND(K22="",INT($J$22)&lt;INT($B$8),INT($J$22)&gt;=INT($R$7)),AND(K22="",$B$9&lt;=($X$1-1),$B$47&lt;&gt;0))</formula>
    </cfRule>
    <cfRule type="expression" priority="63" dxfId="1" stopIfTrue="1">
      <formula>OR(AND(K22&lt;&gt;"",INT(K22)&lt;INT($B$8),K22&gt;=$R$7),AND(K22&lt;&gt;"",$B$9&lt;=($X$1-1),$B$47&lt;&gt;0))</formula>
    </cfRule>
    <cfRule type="expression" priority="64" dxfId="2" stopIfTrue="1">
      <formula>COUNTIF($A:$A,K22)=1</formula>
    </cfRule>
  </conditionalFormatting>
  <conditionalFormatting sqref="K16:Q16">
    <cfRule type="expression" priority="65" dxfId="3" stopIfTrue="1">
      <formula>OR(AND(K16="",INT($J$16)&lt;INT($B$8),INT($J$16)&gt;=INT($R$7)),AND(K16="",$B$9&lt;=($X$1-1),$B$47&lt;&gt;0))</formula>
    </cfRule>
    <cfRule type="expression" priority="66" dxfId="1" stopIfTrue="1">
      <formula>OR(AND(K16&lt;&gt;"",INT(K16)&lt;INT($B$8),K16&gt;=$R$7),AND(K16&lt;&gt;"",$B$9&lt;=($X$1-1),$B$47&lt;&gt;0))</formula>
    </cfRule>
    <cfRule type="expression" priority="67" dxfId="2" stopIfTrue="1">
      <formula>COUNTIF($A:$A,K16)=1</formula>
    </cfRule>
  </conditionalFormatting>
  <conditionalFormatting sqref="K10:Q10">
    <cfRule type="expression" priority="68" dxfId="1" stopIfTrue="1">
      <formula>OR(AND(K10="",INT($J$10)&lt;INT($B$8),INT($J$10)&gt;=INT($R$7)),AND(K10="",$B$9&lt;=($X$1-1),$B$47&lt;&gt;0))</formula>
    </cfRule>
    <cfRule type="expression" priority="69" dxfId="1" stopIfTrue="1">
      <formula>OR(AND(K10&lt;&gt;"",INT(K10)&lt;INT($B$8),K10&gt;=$R$7),AND(K10&lt;&gt;"",$B$9&lt;=($X$1-1),$B$47&lt;&gt;0))</formula>
    </cfRule>
    <cfRule type="expression" priority="70" dxfId="2" stopIfTrue="1">
      <formula>COUNTIF($A:$A,K10)=1</formula>
    </cfRule>
  </conditionalFormatting>
  <conditionalFormatting sqref="C19:I19">
    <cfRule type="expression" priority="71" dxfId="3" stopIfTrue="1">
      <formula>OR(AND(C19="",INT($B$19)&lt;INT($B$8),INT($B$19)&gt;=INT($R$7)),AND(C19="",$B$9&lt;=($X$1-1),$B$47&lt;&gt;0))</formula>
    </cfRule>
    <cfRule type="expression" priority="72" dxfId="1" stopIfTrue="1">
      <formula>OR(AND(C19&lt;&gt;"",INT(C19)&lt;INT($B$8),C19&gt;=$R$7),AND(C19&lt;&gt;"",$B$9&lt;=($X$1-1),$B$47&lt;&gt;0))</formula>
    </cfRule>
    <cfRule type="expression" priority="73" dxfId="2" stopIfTrue="1">
      <formula>COUNTIF($A:$A,C19)=1</formula>
    </cfRule>
  </conditionalFormatting>
  <conditionalFormatting sqref="C25:I25">
    <cfRule type="expression" priority="74" dxfId="3" stopIfTrue="1">
      <formula>OR(AND(C25="",INT($B$25)&lt;INT($B$8),INT($B$25)&gt;=INT($R$7)),AND(C25="",$B$9&lt;=($X$1-1),$B$47&lt;&gt;0))</formula>
    </cfRule>
    <cfRule type="expression" priority="75" dxfId="1" stopIfTrue="1">
      <formula>OR(AND(C25&lt;&gt;"",INT(C25)&lt;INT($B$8),C25&gt;=$R$7),AND(C25&lt;&gt;"",$B$9&lt;=($X$1-1),$B$47&lt;&gt;0))</formula>
    </cfRule>
    <cfRule type="expression" priority="76" dxfId="2" stopIfTrue="1">
      <formula>COUNTIF($A:$A,C25)=1</formula>
    </cfRule>
  </conditionalFormatting>
  <conditionalFormatting sqref="C31:I31">
    <cfRule type="expression" priority="77" dxfId="3" stopIfTrue="1">
      <formula>OR(AND(C31="",INT($B$31)&lt;INT($B$8),INT($B$31)&gt;=INT($R$7)),AND(C31="",$B$9&lt;=($X$1-1),$B$47&lt;&gt;0))</formula>
    </cfRule>
    <cfRule type="expression" priority="78" dxfId="1" stopIfTrue="1">
      <formula>OR(AND(C31&lt;&gt;"",INT(C31)&lt;INT($B$8),C31&gt;=$R$7),AND(C31&lt;&gt;"",$B$9&lt;=($X$1-1),$B$47&lt;&gt;0))</formula>
    </cfRule>
    <cfRule type="expression" priority="79" dxfId="2" stopIfTrue="1">
      <formula>COUNTIF($A:$A,C31)=1</formula>
    </cfRule>
  </conditionalFormatting>
  <conditionalFormatting sqref="S31:Y31">
    <cfRule type="expression" priority="80" dxfId="3" stopIfTrue="1">
      <formula>OR(AND(S31="",INT($R$31)&lt;INT($B$8),INT($R$31)&gt;=INT($R$7)),AND(S31="",$B$9&lt;=($X$1-1),$B$47&lt;&gt;0))</formula>
    </cfRule>
    <cfRule type="expression" priority="81" dxfId="1" stopIfTrue="1">
      <formula>OR(AND(S31&lt;&gt;"",INT(S31)&lt;INT($B$8),S31&gt;=$R$7),AND(S31&lt;&gt;"",$B$9&lt;=($X$1-1),$B$47&lt;&gt;0))</formula>
    </cfRule>
    <cfRule type="expression" priority="82" dxfId="2" stopIfTrue="1">
      <formula>COUNTIF($A:$A,S31)=1</formula>
    </cfRule>
  </conditionalFormatting>
  <conditionalFormatting sqref="S25:Y25">
    <cfRule type="expression" priority="83" dxfId="3" stopIfTrue="1">
      <formula>OR(AND(S25="",INT($R$25)&lt;INT($B$8),INT($R$25)&gt;=INT($R$7)),AND(S25="",$B$9&lt;=($X$1-1),$B$47&lt;&gt;0))</formula>
    </cfRule>
    <cfRule type="expression" priority="84" dxfId="1" stopIfTrue="1">
      <formula>OR(AND(S25&lt;&gt;"",INT(S25)&lt;INT($B$8),S25&gt;=$R$7),AND(S25&lt;&gt;"",$B$9&lt;=($X$1-1),$B$47&lt;&gt;0))</formula>
    </cfRule>
    <cfRule type="expression" priority="85" dxfId="2" stopIfTrue="1">
      <formula>COUNTIF($A:$A,S25)=1</formula>
    </cfRule>
  </conditionalFormatting>
  <conditionalFormatting sqref="S19:Y19">
    <cfRule type="expression" priority="86" dxfId="3" stopIfTrue="1">
      <formula>OR(AND(S19="",INT($R$19)&lt;INT($B$8),INT($R$19)&gt;=INT($R$7)),AND(S19="",$B$9&lt;=($X$1-1),$B$47&lt;&gt;0))</formula>
    </cfRule>
    <cfRule type="expression" priority="87" dxfId="1" stopIfTrue="1">
      <formula>OR(AND(S19&lt;&gt;"",INT(S19)&lt;INT($B$8),S19&gt;=$R$7),AND(S19&lt;&gt;"",$B$9&lt;=($X$1-1),$B$47&lt;&gt;0))</formula>
    </cfRule>
    <cfRule type="expression" priority="88" dxfId="2" stopIfTrue="1">
      <formula>COUNTIF($A:$A,S19)=1</formula>
    </cfRule>
  </conditionalFormatting>
  <conditionalFormatting sqref="B31:B36">
    <cfRule type="expression" priority="89" dxfId="1" stopIfTrue="1">
      <formula>OR(AND($J$10&lt;=$B$8,INT($J$10)&gt;INT($R$7)),AND($B$9&lt;=($X$1-1),$B$47&lt;&gt;0))</formula>
    </cfRule>
  </conditionalFormatting>
  <conditionalFormatting sqref="C35:I36">
    <cfRule type="expression" priority="90" dxfId="3" stopIfTrue="1">
      <formula>OR(AND(C35="",$J$10&lt;=$B$8,INT($J$10)&gt;INT($R$7)),AND(C35="",$B$9&lt;=($X$1-1),$B$47&lt;&gt;0))</formula>
    </cfRule>
    <cfRule type="expression" priority="91" dxfId="1" stopIfTrue="1">
      <formula>OR(AND(C35&lt;&gt;"",INT(C35)&lt;INT($B$8),C35&gt;=$R$7),AND(C35&lt;&gt;"",$B$9&lt;=($X$1-1),$B$47&lt;&gt;0))</formula>
    </cfRule>
    <cfRule type="expression" priority="92" dxfId="2" stopIfTrue="1">
      <formula>COUNTIF($A:$A,C35)=1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4:P73"/>
  <sheetViews>
    <sheetView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9.00390625" defaultRowHeight="13.5"/>
  <cols>
    <col min="1" max="1" width="6.625" style="1" customWidth="1"/>
    <col min="2" max="2" width="18.375" style="1" bestFit="1" customWidth="1"/>
    <col min="3" max="5" width="12.625" style="1" customWidth="1"/>
    <col min="6" max="6" width="18.625" style="1" customWidth="1"/>
    <col min="7" max="7" width="6.625" style="1" customWidth="1"/>
    <col min="8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2.625" style="1" customWidth="1"/>
    <col min="16" max="16384" width="9.00390625" style="1" customWidth="1"/>
  </cols>
  <sheetData>
    <row r="4" spans="5:13" ht="14.25">
      <c r="E4" s="184" t="s">
        <v>57</v>
      </c>
      <c r="F4" s="184"/>
      <c r="G4" s="184"/>
      <c r="J4" s="182">
        <f>SafetyCalendar!$F$9</f>
        <v>41372.01259873</v>
      </c>
      <c r="K4" s="182"/>
      <c r="L4" s="182"/>
      <c r="M4" s="183"/>
    </row>
    <row r="5" spans="1:13" ht="14.25">
      <c r="A5" s="185"/>
      <c r="B5" s="186"/>
      <c r="C5" s="186"/>
      <c r="D5" s="186"/>
      <c r="E5" s="184"/>
      <c r="F5" s="184"/>
      <c r="G5" s="184"/>
      <c r="J5" s="182"/>
      <c r="K5" s="182"/>
      <c r="L5" s="182"/>
      <c r="M5" s="183"/>
    </row>
    <row r="6" spans="1:14" ht="14.25">
      <c r="A6" s="186"/>
      <c r="B6" s="186"/>
      <c r="C6" s="186"/>
      <c r="D6" s="186"/>
      <c r="N6" s="184" t="str">
        <f>SafetyCalendar!$R$1</f>
        <v>〓</v>
      </c>
    </row>
    <row r="7" ht="14.25">
      <c r="N7" s="184"/>
    </row>
    <row r="8" spans="1:15" ht="14.25">
      <c r="A8" s="181" t="s">
        <v>1</v>
      </c>
      <c r="B8" s="172" t="s">
        <v>25</v>
      </c>
      <c r="C8" s="172" t="s">
        <v>2</v>
      </c>
      <c r="D8" s="172" t="s">
        <v>4</v>
      </c>
      <c r="E8" s="172" t="s">
        <v>6</v>
      </c>
      <c r="F8" s="177" t="s">
        <v>7</v>
      </c>
      <c r="G8" s="178"/>
      <c r="H8" s="179"/>
      <c r="I8" s="172" t="s">
        <v>26</v>
      </c>
      <c r="J8" s="180" t="s">
        <v>55</v>
      </c>
      <c r="K8" s="172" t="s">
        <v>28</v>
      </c>
      <c r="L8" s="173" t="s">
        <v>10</v>
      </c>
      <c r="M8" s="175" t="s">
        <v>22</v>
      </c>
      <c r="N8" s="174" t="s">
        <v>11</v>
      </c>
      <c r="O8" t="s">
        <v>17</v>
      </c>
    </row>
    <row r="9" spans="1:15" ht="14.25">
      <c r="A9" s="181"/>
      <c r="B9" s="172"/>
      <c r="C9" s="172"/>
      <c r="D9" s="172"/>
      <c r="E9" s="172"/>
      <c r="F9" s="177"/>
      <c r="G9" s="178"/>
      <c r="H9" s="179"/>
      <c r="I9" s="172"/>
      <c r="J9" s="180"/>
      <c r="K9" s="172"/>
      <c r="L9" s="173"/>
      <c r="M9" s="176"/>
      <c r="N9" s="174"/>
      <c r="O9" t="s">
        <v>18</v>
      </c>
    </row>
    <row r="10" spans="1:15" ht="14.25">
      <c r="A10" s="181"/>
      <c r="B10" s="172"/>
      <c r="C10" s="172"/>
      <c r="D10" s="172"/>
      <c r="E10" s="172"/>
      <c r="F10" s="5" t="s">
        <v>12</v>
      </c>
      <c r="G10" s="4" t="s">
        <v>14</v>
      </c>
      <c r="H10" s="4" t="s">
        <v>24</v>
      </c>
      <c r="I10" s="172"/>
      <c r="J10" s="180"/>
      <c r="K10" s="172"/>
      <c r="L10" s="173"/>
      <c r="M10" s="176"/>
      <c r="N10" s="174"/>
      <c r="O10" t="s">
        <v>19</v>
      </c>
    </row>
    <row r="11" spans="1:16" ht="14.25" customHeight="1">
      <c r="A11" s="6">
        <f aca="true" ca="1" t="shared" si="0" ref="A11:A50">IF(CELL("type",B11)="b","",ROW()-10)</f>
        <v>1</v>
      </c>
      <c r="B11" s="86" t="s">
        <v>69</v>
      </c>
      <c r="C11" s="68">
        <v>40634</v>
      </c>
      <c r="D11" s="69">
        <f ca="1">IF(CELL("type",B11)="b","",DATE(YEAR($C11)+ROUND(DATEDIF($C11,$F11,"Y"),0),MONTH($C11),1))</f>
        <v>41365</v>
      </c>
      <c r="E11" s="69">
        <f ca="1">IF(CELL("type",B11)="b","",DATE(YEAR($D11)+1,MONTH($D11),DAY($D11))-1)</f>
        <v>41729</v>
      </c>
      <c r="F11" s="70">
        <f aca="true" ca="1" t="shared" si="1" ref="F11:F30">IF(CELL("type",B11)="b","",$J$4)</f>
        <v>41372.01259873</v>
      </c>
      <c r="G11" s="59">
        <f ca="1">IF(CELL("type",B11)="b","",IF(ISERROR(DATEDIF($D11,$F11,"D")),"",DATEDIF($D11,$F11,"D")))</f>
        <v>7</v>
      </c>
      <c r="H11" s="59">
        <f ca="1">IF(CELL("type",B11)="b","",IF(ISERROR(DATEDIF($D11,$F11,"D")*24+HOUR($F11)-HOUR($D11)),"",ROUND(DATEDIF($D11,$F11,"D")*24+HOUR($F11)-HOUR($D11),0)))</f>
        <v>168</v>
      </c>
      <c r="I11" s="59">
        <f ca="1">IF(CELL("type",B11)="b","",IF(ISERROR(DATEDIF($C11,$F11+1,"Y")),"",ROUND(DATEDIF($C11,$F11+1,"Y"),0)))</f>
        <v>2</v>
      </c>
      <c r="J11" s="59">
        <f ca="1">IF(CELL("type",B11)="b","",IF(ISERROR(DATEDIF($C11,$F11,"D")),"",DATEDIF($C11,$F11,"D")))</f>
        <v>738</v>
      </c>
      <c r="K11" s="59">
        <f ca="1">IF(CELL("type",B11)="b","",IF(ISERROR(DATEDIF($C11,$F11,"D")*24+HOUR($F11)-HOUR($C11)),"",ROUND(DATEDIF($C11,$F11,"D")*24+HOUR($F11)-HOUR($C11),0)+ROW()/100000))</f>
        <v>17712.00011</v>
      </c>
      <c r="L11" s="73"/>
      <c r="M11" s="73"/>
      <c r="N11" s="9">
        <f ca="1">IF(CELL("type",B11)="b","",IF(SafetyCalendar!$R$1="〓",ROW()-10,IF(SafetyCalendar!$R$1="▼",RANK(K11,$K:$K,0),IF(SafetyCalendar!$R$1="▲",RANK(K11,$K:$K,1),ROW()-10))))</f>
        <v>1</v>
      </c>
      <c r="P11" s="1" t="str">
        <f ca="1">IF($N11="","",RIGHT("          "&amp;TEXT(COUNTIF(INDIRECT("B"&amp;ROW()&amp;":B65536"),B11),"###,##0"),6)&amp;" "&amp;$B11)</f>
        <v>     2 福島第一原子力発電所 1号機</v>
      </c>
    </row>
    <row r="12" spans="1:16" ht="14.25" customHeight="1">
      <c r="A12" s="6">
        <f ca="1" t="shared" si="0"/>
        <v>2</v>
      </c>
      <c r="B12" s="86" t="s">
        <v>69</v>
      </c>
      <c r="C12" s="68">
        <v>25993</v>
      </c>
      <c r="D12" s="69">
        <f aca="true" ca="1" t="shared" si="2" ref="D12:D50">IF(CELL("type",B12)="b","",DATE(YEAR($C12)+ROUND(DATEDIF($C12,$F12,"Y"),0),MONTH($C12),1))</f>
        <v>40603</v>
      </c>
      <c r="E12" s="69">
        <f aca="true" ca="1" t="shared" si="3" ref="E12:E50">IF(CELL("type",B12)="b","",DATE(YEAR($D12)+1,MONTH($D12),DAY($D12))-1)</f>
        <v>40968</v>
      </c>
      <c r="F12" s="70">
        <v>40613.615277777775</v>
      </c>
      <c r="G12" s="59">
        <f aca="true" ca="1" t="shared" si="4" ref="G12:G50">IF(CELL("type",B12)="b","",IF(ISERROR(DATEDIF($D12,$F12,"D")),"",DATEDIF($D12,$F12,"D")))</f>
        <v>10</v>
      </c>
      <c r="H12" s="59">
        <f aca="true" ca="1" t="shared" si="5" ref="H12:H50">IF(CELL("type",B12)="b","",IF(ISERROR(DATEDIF($D12,$F12,"D")*24+HOUR($F12)-HOUR($D12)),"",ROUND(DATEDIF($D12,$F12,"D")*24+HOUR($F12)-HOUR($D12),0)))</f>
        <v>254</v>
      </c>
      <c r="I12" s="59">
        <f aca="true" ca="1" t="shared" si="6" ref="I12:I50">IF(CELL("type",B12)="b","",IF(ISERROR(DATEDIF($C12,$F12+1,"Y")),"",ROUND(DATEDIF($C12,$F12+1,"Y"),0)))</f>
        <v>40</v>
      </c>
      <c r="J12" s="59">
        <f aca="true" ca="1" t="shared" si="7" ref="J12:J50">IF(CELL("type",B12)="b","",IF(ISERROR(DATEDIF($C12,$F12,"D")),"",DATEDIF($C12,$F12,"D")))</f>
        <v>14620</v>
      </c>
      <c r="K12" s="59">
        <f aca="true" ca="1" t="shared" si="8" ref="K12:K22">IF(CELL("type",B12)="b","",IF(ISERROR(DATEDIF($C12,$F12,"D")*24+HOUR($F12)-HOUR($C12)),"",ROUND(DATEDIF($C12,$F12,"D")*24+HOUR($F12)-HOUR($C12),0)+ROW()/100000))</f>
        <v>350894.00012</v>
      </c>
      <c r="L12" s="73"/>
      <c r="M12" s="73" t="s">
        <v>67</v>
      </c>
      <c r="N12" s="9">
        <f ca="1">IF(CELL("type",B12)="b","",IF(SafetyCalendar!$R$1="〓",ROW()-10,IF(SafetyCalendar!$R$1="▼",RANK(K12,$K:$K,0),IF(SafetyCalendar!$R$1="▲",RANK(K12,$K:$K,1),ROW()-10))))</f>
        <v>2</v>
      </c>
      <c r="P12" s="1" t="str">
        <f ca="1">IF($N12="","",RIGHT("          "&amp;TEXT(COUNTIF(INDIRECT("B"&amp;ROW()&amp;":B65536"),B12),"###,##0"),6)&amp;" "&amp;$B12)</f>
        <v>     1 福島第一原子力発電所 1号機</v>
      </c>
    </row>
    <row r="13" spans="1:16" ht="14.25" customHeight="1">
      <c r="A13" s="6">
        <f ca="1" t="shared" si="0"/>
      </c>
      <c r="B13" s="86"/>
      <c r="C13" s="68"/>
      <c r="D13" s="69">
        <f ca="1" t="shared" si="2"/>
      </c>
      <c r="E13" s="69">
        <f ca="1" t="shared" si="3"/>
      </c>
      <c r="F13" s="70">
        <f ca="1" t="shared" si="1"/>
      </c>
      <c r="G13" s="59">
        <f ca="1" t="shared" si="4"/>
      </c>
      <c r="H13" s="59">
        <f ca="1" t="shared" si="5"/>
      </c>
      <c r="I13" s="59">
        <f ca="1" t="shared" si="6"/>
      </c>
      <c r="J13" s="59">
        <f ca="1" t="shared" si="7"/>
      </c>
      <c r="K13" s="59">
        <f ca="1" t="shared" si="8"/>
      </c>
      <c r="L13" s="73"/>
      <c r="M13" s="73"/>
      <c r="N13" s="9">
        <f ca="1">IF(CELL("type",B13)="b","",IF(SafetyCalendar!$R$1="〓",ROW()-10,IF(SafetyCalendar!$R$1="▼",RANK(K13,$K:$K,0),IF(SafetyCalendar!$R$1="▲",RANK(K13,$K:$K,1),ROW()-10))))</f>
      </c>
      <c r="P13" s="1">
        <f aca="true" ca="1" t="shared" si="9" ref="P13:P50">IF($N13="","",RIGHT("          "&amp;TEXT(COUNTIF(INDIRECT("B"&amp;ROW()&amp;":B65536"),B13),"###,##0"),6)&amp;" "&amp;$B13)</f>
      </c>
    </row>
    <row r="14" spans="1:16" ht="14.25" customHeight="1">
      <c r="A14" s="6">
        <f ca="1" t="shared" si="0"/>
      </c>
      <c r="B14" s="86"/>
      <c r="C14" s="68"/>
      <c r="D14" s="69">
        <f ca="1" t="shared" si="2"/>
      </c>
      <c r="E14" s="69">
        <f ca="1" t="shared" si="3"/>
      </c>
      <c r="F14" s="70">
        <f ca="1" t="shared" si="1"/>
      </c>
      <c r="G14" s="59">
        <f ca="1" t="shared" si="4"/>
      </c>
      <c r="H14" s="59">
        <f ca="1" t="shared" si="5"/>
      </c>
      <c r="I14" s="59">
        <f ca="1" t="shared" si="6"/>
      </c>
      <c r="J14" s="59">
        <f ca="1" t="shared" si="7"/>
      </c>
      <c r="K14" s="59">
        <f ca="1" t="shared" si="8"/>
      </c>
      <c r="L14" s="73"/>
      <c r="M14" s="73"/>
      <c r="N14" s="9">
        <f ca="1">IF(CELL("type",B14)="b","",IF(SafetyCalendar!$R$1="〓",ROW()-10,IF(SafetyCalendar!$R$1="▼",RANK(K14,$K:$K,0),IF(SafetyCalendar!$R$1="▲",RANK(K14,$K:$K,1),ROW()-10))))</f>
      </c>
      <c r="P14" s="1">
        <f ca="1" t="shared" si="9"/>
      </c>
    </row>
    <row r="15" spans="1:16" ht="14.25" customHeight="1">
      <c r="A15" s="6">
        <f ca="1" t="shared" si="0"/>
      </c>
      <c r="B15" s="86"/>
      <c r="C15" s="68"/>
      <c r="D15" s="69">
        <f ca="1" t="shared" si="2"/>
      </c>
      <c r="E15" s="69">
        <f ca="1" t="shared" si="3"/>
      </c>
      <c r="F15" s="70">
        <f ca="1" t="shared" si="1"/>
      </c>
      <c r="G15" s="59">
        <f ca="1" t="shared" si="4"/>
      </c>
      <c r="H15" s="59">
        <f ca="1" t="shared" si="5"/>
      </c>
      <c r="I15" s="59">
        <f ca="1" t="shared" si="6"/>
      </c>
      <c r="J15" s="59">
        <f ca="1" t="shared" si="7"/>
      </c>
      <c r="K15" s="59">
        <f ca="1" t="shared" si="8"/>
      </c>
      <c r="L15" s="73"/>
      <c r="M15" s="73"/>
      <c r="N15" s="9">
        <f ca="1">IF(CELL("type",B15)="b","",IF(SafetyCalendar!$R$1="〓",ROW()-10,IF(SafetyCalendar!$R$1="▼",RANK(K15,$K:$K,0),IF(SafetyCalendar!$R$1="▲",RANK(K15,$K:$K,1),ROW()-10))))</f>
      </c>
      <c r="P15" s="1">
        <f ca="1" t="shared" si="9"/>
      </c>
    </row>
    <row r="16" spans="1:16" ht="14.25" customHeight="1">
      <c r="A16" s="6">
        <f ca="1" t="shared" si="0"/>
      </c>
      <c r="B16" s="86"/>
      <c r="C16" s="68"/>
      <c r="D16" s="69">
        <f ca="1" t="shared" si="2"/>
      </c>
      <c r="E16" s="69">
        <f ca="1" t="shared" si="3"/>
      </c>
      <c r="F16" s="70"/>
      <c r="G16" s="59">
        <f ca="1" t="shared" si="4"/>
      </c>
      <c r="H16" s="59">
        <f ca="1" t="shared" si="5"/>
      </c>
      <c r="I16" s="59">
        <f ca="1" t="shared" si="6"/>
      </c>
      <c r="J16" s="59">
        <f ca="1" t="shared" si="7"/>
      </c>
      <c r="K16" s="59">
        <f ca="1" t="shared" si="8"/>
      </c>
      <c r="L16" s="73"/>
      <c r="M16" s="73"/>
      <c r="N16" s="9">
        <f ca="1">IF(CELL("type",B16)="b","",IF(SafetyCalendar!$R$1="〓",ROW()-10,IF(SafetyCalendar!$R$1="▼",RANK(K16,$K:$K,0),IF(SafetyCalendar!$R$1="▲",RANK(K16,$K:$K,1),ROW()-10))))</f>
      </c>
      <c r="P16" s="1">
        <f ca="1" t="shared" si="9"/>
      </c>
    </row>
    <row r="17" spans="1:16" ht="14.25" customHeight="1">
      <c r="A17" s="6">
        <f ca="1" t="shared" si="0"/>
      </c>
      <c r="B17" s="86"/>
      <c r="C17" s="68"/>
      <c r="D17" s="69">
        <f ca="1" t="shared" si="2"/>
      </c>
      <c r="E17" s="69">
        <f ca="1" t="shared" si="3"/>
      </c>
      <c r="F17" s="70">
        <f ca="1" t="shared" si="1"/>
      </c>
      <c r="G17" s="59">
        <f ca="1" t="shared" si="4"/>
      </c>
      <c r="H17" s="59">
        <f ca="1" t="shared" si="5"/>
      </c>
      <c r="I17" s="59">
        <f ca="1" t="shared" si="6"/>
      </c>
      <c r="J17" s="59">
        <f ca="1" t="shared" si="7"/>
      </c>
      <c r="K17" s="59">
        <f ca="1" t="shared" si="8"/>
      </c>
      <c r="L17" s="73"/>
      <c r="M17" s="73"/>
      <c r="N17" s="9">
        <f ca="1">IF(CELL("type",B17)="b","",IF(SafetyCalendar!$R$1="〓",ROW()-10,IF(SafetyCalendar!$R$1="▼",RANK(K17,$K:$K,0),IF(SafetyCalendar!$R$1="▲",RANK(K17,$K:$K,1),ROW()-10))))</f>
      </c>
      <c r="P17" s="1">
        <f ca="1" t="shared" si="9"/>
      </c>
    </row>
    <row r="18" spans="1:16" ht="14.25" customHeight="1">
      <c r="A18" s="6">
        <f ca="1" t="shared" si="0"/>
      </c>
      <c r="B18" s="86"/>
      <c r="C18" s="68"/>
      <c r="D18" s="69">
        <f ca="1" t="shared" si="2"/>
      </c>
      <c r="E18" s="69">
        <f ca="1" t="shared" si="3"/>
      </c>
      <c r="F18" s="70">
        <f ca="1" t="shared" si="1"/>
      </c>
      <c r="G18" s="59">
        <f ca="1" t="shared" si="4"/>
      </c>
      <c r="H18" s="59">
        <f ca="1" t="shared" si="5"/>
      </c>
      <c r="I18" s="59">
        <f ca="1" t="shared" si="6"/>
      </c>
      <c r="J18" s="59">
        <f ca="1" t="shared" si="7"/>
      </c>
      <c r="K18" s="59">
        <f ca="1" t="shared" si="8"/>
      </c>
      <c r="L18" s="73"/>
      <c r="M18" s="73"/>
      <c r="N18" s="9">
        <f ca="1">IF(CELL("type",B18)="b","",IF(SafetyCalendar!$R$1="〓",ROW()-10,IF(SafetyCalendar!$R$1="▼",RANK(K18,$K:$K,0),IF(SafetyCalendar!$R$1="▲",RANK(K18,$K:$K,1),ROW()-10))))</f>
      </c>
      <c r="P18" s="1">
        <f ca="1" t="shared" si="9"/>
      </c>
    </row>
    <row r="19" spans="1:16" ht="14.25" customHeight="1">
      <c r="A19" s="6">
        <f ca="1" t="shared" si="0"/>
      </c>
      <c r="B19" s="86"/>
      <c r="C19" s="68"/>
      <c r="D19" s="69">
        <f ca="1" t="shared" si="2"/>
      </c>
      <c r="E19" s="69">
        <f ca="1" t="shared" si="3"/>
      </c>
      <c r="F19" s="70">
        <f ca="1" t="shared" si="1"/>
      </c>
      <c r="G19" s="59">
        <f ca="1" t="shared" si="4"/>
      </c>
      <c r="H19" s="59">
        <f ca="1" t="shared" si="5"/>
      </c>
      <c r="I19" s="59">
        <f ca="1" t="shared" si="6"/>
      </c>
      <c r="J19" s="59">
        <f ca="1" t="shared" si="7"/>
      </c>
      <c r="K19" s="59">
        <f ca="1" t="shared" si="8"/>
      </c>
      <c r="L19" s="73"/>
      <c r="M19" s="73"/>
      <c r="N19" s="9">
        <f ca="1">IF(CELL("type",B19)="b","",IF(SafetyCalendar!$R$1="〓",ROW()-10,IF(SafetyCalendar!$R$1="▼",RANK(K19,$K:$K,0),IF(SafetyCalendar!$R$1="▲",RANK(K19,$K:$K,1),ROW()-10))))</f>
      </c>
      <c r="P19" s="1">
        <f ca="1" t="shared" si="9"/>
      </c>
    </row>
    <row r="20" spans="1:16" ht="14.25" customHeight="1">
      <c r="A20" s="6">
        <f ca="1" t="shared" si="0"/>
      </c>
      <c r="B20" s="86"/>
      <c r="C20" s="68"/>
      <c r="D20" s="69">
        <f ca="1" t="shared" si="2"/>
      </c>
      <c r="E20" s="69">
        <f ca="1" t="shared" si="3"/>
      </c>
      <c r="F20" s="70">
        <f ca="1" t="shared" si="1"/>
      </c>
      <c r="G20" s="59">
        <f ca="1" t="shared" si="4"/>
      </c>
      <c r="H20" s="59">
        <f ca="1" t="shared" si="5"/>
      </c>
      <c r="I20" s="59">
        <f ca="1" t="shared" si="6"/>
      </c>
      <c r="J20" s="59">
        <f ca="1" t="shared" si="7"/>
      </c>
      <c r="K20" s="59">
        <f ca="1" t="shared" si="8"/>
      </c>
      <c r="L20" s="73"/>
      <c r="M20" s="73"/>
      <c r="N20" s="9">
        <f ca="1">IF(CELL("type",B20)="b","",IF(SafetyCalendar!$R$1="〓",ROW()-10,IF(SafetyCalendar!$R$1="▼",RANK(K20,$K:$K,0),IF(SafetyCalendar!$R$1="▲",RANK(K20,$K:$K,1),ROW()-10))))</f>
      </c>
      <c r="P20" s="1">
        <f ca="1" t="shared" si="9"/>
      </c>
    </row>
    <row r="21" spans="1:16" ht="14.25" customHeight="1">
      <c r="A21" s="6">
        <f ca="1" t="shared" si="0"/>
      </c>
      <c r="B21" s="86"/>
      <c r="C21" s="68"/>
      <c r="D21" s="69">
        <f ca="1" t="shared" si="2"/>
      </c>
      <c r="E21" s="69">
        <f ca="1" t="shared" si="3"/>
      </c>
      <c r="F21" s="70">
        <f ca="1" t="shared" si="1"/>
      </c>
      <c r="G21" s="59">
        <f ca="1" t="shared" si="4"/>
      </c>
      <c r="H21" s="59">
        <f ca="1" t="shared" si="5"/>
      </c>
      <c r="I21" s="59">
        <f ca="1" t="shared" si="6"/>
      </c>
      <c r="J21" s="59">
        <f ca="1" t="shared" si="7"/>
      </c>
      <c r="K21" s="59">
        <f ca="1" t="shared" si="8"/>
      </c>
      <c r="L21" s="73"/>
      <c r="M21" s="73"/>
      <c r="N21" s="9">
        <f ca="1">IF(CELL("type",B21)="b","",IF(SafetyCalendar!$R$1="〓",ROW()-10,IF(SafetyCalendar!$R$1="▼",RANK(K21,$K:$K,0),IF(SafetyCalendar!$R$1="▲",RANK(K21,$K:$K,1),ROW()-10))))</f>
      </c>
      <c r="P21" s="1">
        <f ca="1" t="shared" si="9"/>
      </c>
    </row>
    <row r="22" spans="1:16" ht="14.25" customHeight="1">
      <c r="A22" s="6">
        <f ca="1" t="shared" si="0"/>
      </c>
      <c r="B22" s="86"/>
      <c r="C22" s="68"/>
      <c r="D22" s="69">
        <f ca="1" t="shared" si="2"/>
      </c>
      <c r="E22" s="69">
        <f ca="1" t="shared" si="3"/>
      </c>
      <c r="F22" s="70">
        <f ca="1" t="shared" si="1"/>
      </c>
      <c r="G22" s="59">
        <f ca="1" t="shared" si="4"/>
      </c>
      <c r="H22" s="59">
        <f ca="1" t="shared" si="5"/>
      </c>
      <c r="I22" s="59">
        <f ca="1" t="shared" si="6"/>
      </c>
      <c r="J22" s="59">
        <f ca="1" t="shared" si="7"/>
      </c>
      <c r="K22" s="59">
        <f ca="1" t="shared" si="8"/>
      </c>
      <c r="L22" s="73"/>
      <c r="M22" s="73"/>
      <c r="N22" s="9">
        <f ca="1">IF(CELL("type",B22)="b","",IF(SafetyCalendar!$R$1="〓",ROW()-10,IF(SafetyCalendar!$R$1="▼",RANK(K22,$K:$K,0),IF(SafetyCalendar!$R$1="▲",RANK(K22,$K:$K,1),ROW()-10))))</f>
      </c>
      <c r="P22" s="1">
        <f ca="1" t="shared" si="9"/>
      </c>
    </row>
    <row r="23" spans="1:16" ht="14.25" customHeight="1">
      <c r="A23" s="6">
        <f ca="1" t="shared" si="0"/>
      </c>
      <c r="B23" s="7"/>
      <c r="C23" s="68"/>
      <c r="D23" s="69">
        <f ca="1" t="shared" si="2"/>
      </c>
      <c r="E23" s="69">
        <f ca="1" t="shared" si="3"/>
      </c>
      <c r="F23" s="70">
        <f ca="1" t="shared" si="1"/>
      </c>
      <c r="G23" s="59">
        <f ca="1" t="shared" si="4"/>
      </c>
      <c r="H23" s="59">
        <f ca="1" t="shared" si="5"/>
      </c>
      <c r="I23" s="59">
        <f ca="1" t="shared" si="6"/>
      </c>
      <c r="J23" s="59">
        <f ca="1" t="shared" si="7"/>
      </c>
      <c r="K23" s="59">
        <f aca="true" ca="1" t="shared" si="10" ref="K23:K50">IF(CELL("type",B23)="b","",IF(ISERROR(DATEDIF($C23,$F23,"D")*24+HOUR($F23)-HOUR($C23)),"",ROUND(DATEDIF($C23,$F23,"D")*24+HOUR($F23)-HOUR($C23),0)+ROW()/1000))</f>
      </c>
      <c r="L23" s="73"/>
      <c r="M23" s="73"/>
      <c r="N23" s="9">
        <f ca="1">IF(CELL("type",B23)="b","",IF(SafetyCalendar!$R$1="〓",ROW()-10,IF(SafetyCalendar!$R$1="▼",RANK(K23,$K:$K,0),IF(SafetyCalendar!$R$1="▲",RANK(K23,$K:$K,1),ROW()-10))))</f>
      </c>
      <c r="P23" s="1">
        <f ca="1" t="shared" si="9"/>
      </c>
    </row>
    <row r="24" spans="1:16" ht="14.25" customHeight="1">
      <c r="A24" s="6">
        <f ca="1" t="shared" si="0"/>
      </c>
      <c r="B24" s="7"/>
      <c r="C24" s="68"/>
      <c r="D24" s="69">
        <f ca="1" t="shared" si="2"/>
      </c>
      <c r="E24" s="69">
        <f ca="1" t="shared" si="3"/>
      </c>
      <c r="F24" s="70">
        <f ca="1" t="shared" si="1"/>
      </c>
      <c r="G24" s="59">
        <f ca="1" t="shared" si="4"/>
      </c>
      <c r="H24" s="59">
        <f ca="1" t="shared" si="5"/>
      </c>
      <c r="I24" s="59">
        <f ca="1" t="shared" si="6"/>
      </c>
      <c r="J24" s="59">
        <f ca="1" t="shared" si="7"/>
      </c>
      <c r="K24" s="59">
        <f ca="1" t="shared" si="10"/>
      </c>
      <c r="L24" s="73"/>
      <c r="M24" s="73"/>
      <c r="N24" s="9">
        <f ca="1">IF(CELL("type",B24)="b","",IF(SafetyCalendar!$R$1="〓",ROW()-10,IF(SafetyCalendar!$R$1="▼",RANK(K24,$K:$K,0),IF(SafetyCalendar!$R$1="▲",RANK(K24,$K:$K,1),ROW()-10))))</f>
      </c>
      <c r="P24" s="1">
        <f ca="1" t="shared" si="9"/>
      </c>
    </row>
    <row r="25" spans="1:16" ht="14.25" customHeight="1">
      <c r="A25" s="6">
        <f ca="1" t="shared" si="0"/>
      </c>
      <c r="B25" s="7"/>
      <c r="C25" s="68"/>
      <c r="D25" s="69">
        <f ca="1" t="shared" si="2"/>
      </c>
      <c r="E25" s="69">
        <f ca="1" t="shared" si="3"/>
      </c>
      <c r="F25" s="70">
        <f ca="1" t="shared" si="1"/>
      </c>
      <c r="G25" s="59">
        <f ca="1" t="shared" si="4"/>
      </c>
      <c r="H25" s="59">
        <f ca="1" t="shared" si="5"/>
      </c>
      <c r="I25" s="59">
        <f ca="1" t="shared" si="6"/>
      </c>
      <c r="J25" s="59">
        <f ca="1" t="shared" si="7"/>
      </c>
      <c r="K25" s="59">
        <f ca="1" t="shared" si="10"/>
      </c>
      <c r="L25" s="73"/>
      <c r="M25" s="73"/>
      <c r="N25" s="9">
        <f ca="1">IF(CELL("type",B25)="b","",IF(SafetyCalendar!$R$1="〓",ROW()-10,IF(SafetyCalendar!$R$1="▼",RANK(K25,$K:$K,0),IF(SafetyCalendar!$R$1="▲",RANK(K25,$K:$K,1),ROW()-10))))</f>
      </c>
      <c r="P25" s="1">
        <f ca="1" t="shared" si="9"/>
      </c>
    </row>
    <row r="26" spans="1:16" ht="14.25" customHeight="1">
      <c r="A26" s="6">
        <f ca="1" t="shared" si="0"/>
      </c>
      <c r="B26" s="7"/>
      <c r="C26" s="68"/>
      <c r="D26" s="69">
        <f ca="1" t="shared" si="2"/>
      </c>
      <c r="E26" s="69">
        <f ca="1" t="shared" si="3"/>
      </c>
      <c r="F26" s="70">
        <f ca="1" t="shared" si="1"/>
      </c>
      <c r="G26" s="59">
        <f ca="1" t="shared" si="4"/>
      </c>
      <c r="H26" s="59">
        <f ca="1" t="shared" si="5"/>
      </c>
      <c r="I26" s="59">
        <f ca="1" t="shared" si="6"/>
      </c>
      <c r="J26" s="59">
        <f ca="1" t="shared" si="7"/>
      </c>
      <c r="K26" s="59">
        <f ca="1" t="shared" si="10"/>
      </c>
      <c r="L26" s="73"/>
      <c r="M26" s="73"/>
      <c r="N26" s="9">
        <f ca="1">IF(CELL("type",B26)="b","",IF(SafetyCalendar!$R$1="〓",ROW()-10,IF(SafetyCalendar!$R$1="▼",RANK(K26,$K:$K,0),IF(SafetyCalendar!$R$1="▲",RANK(K26,$K:$K,1),ROW()-10))))</f>
      </c>
      <c r="P26" s="1">
        <f ca="1" t="shared" si="9"/>
      </c>
    </row>
    <row r="27" spans="1:16" ht="14.25" customHeight="1">
      <c r="A27" s="6">
        <f ca="1" t="shared" si="0"/>
      </c>
      <c r="B27" s="7"/>
      <c r="C27" s="68"/>
      <c r="D27" s="69">
        <f ca="1" t="shared" si="2"/>
      </c>
      <c r="E27" s="69">
        <f ca="1" t="shared" si="3"/>
      </c>
      <c r="F27" s="70">
        <f ca="1" t="shared" si="1"/>
      </c>
      <c r="G27" s="59">
        <f ca="1" t="shared" si="4"/>
      </c>
      <c r="H27" s="59">
        <f ca="1" t="shared" si="5"/>
      </c>
      <c r="I27" s="59">
        <f ca="1" t="shared" si="6"/>
      </c>
      <c r="J27" s="59">
        <f ca="1" t="shared" si="7"/>
      </c>
      <c r="K27" s="59">
        <f ca="1" t="shared" si="10"/>
      </c>
      <c r="L27" s="73"/>
      <c r="M27" s="73"/>
      <c r="N27" s="9">
        <f ca="1">IF(CELL("type",B27)="b","",IF(SafetyCalendar!$R$1="〓",ROW()-10,IF(SafetyCalendar!$R$1="▼",RANK(K27,$K:$K,0),IF(SafetyCalendar!$R$1="▲",RANK(K27,$K:$K,1),ROW()-10))))</f>
      </c>
      <c r="P27" s="1">
        <f ca="1" t="shared" si="9"/>
      </c>
    </row>
    <row r="28" spans="1:16" ht="14.25" customHeight="1">
      <c r="A28" s="6">
        <f ca="1" t="shared" si="0"/>
      </c>
      <c r="B28" s="7"/>
      <c r="C28" s="68"/>
      <c r="D28" s="69">
        <f ca="1" t="shared" si="2"/>
      </c>
      <c r="E28" s="69">
        <f ca="1" t="shared" si="3"/>
      </c>
      <c r="F28" s="70">
        <f ca="1" t="shared" si="1"/>
      </c>
      <c r="G28" s="59">
        <f ca="1" t="shared" si="4"/>
      </c>
      <c r="H28" s="59">
        <f ca="1" t="shared" si="5"/>
      </c>
      <c r="I28" s="59">
        <f ca="1" t="shared" si="6"/>
      </c>
      <c r="J28" s="59">
        <f ca="1" t="shared" si="7"/>
      </c>
      <c r="K28" s="59">
        <f ca="1" t="shared" si="10"/>
      </c>
      <c r="L28" s="73"/>
      <c r="M28" s="73"/>
      <c r="N28" s="9">
        <f ca="1">IF(CELL("type",B28)="b","",IF(SafetyCalendar!$R$1="〓",ROW()-10,IF(SafetyCalendar!$R$1="▼",RANK(K28,$K:$K,0),IF(SafetyCalendar!$R$1="▲",RANK(K28,$K:$K,1),ROW()-10))))</f>
      </c>
      <c r="P28" s="1">
        <f ca="1" t="shared" si="9"/>
      </c>
    </row>
    <row r="29" spans="1:16" ht="14.25" customHeight="1">
      <c r="A29" s="6">
        <f ca="1" t="shared" si="0"/>
      </c>
      <c r="B29" s="7"/>
      <c r="C29" s="68"/>
      <c r="D29" s="69">
        <f ca="1" t="shared" si="2"/>
      </c>
      <c r="E29" s="69">
        <f ca="1" t="shared" si="3"/>
      </c>
      <c r="F29" s="70">
        <f ca="1" t="shared" si="1"/>
      </c>
      <c r="G29" s="59">
        <f ca="1" t="shared" si="4"/>
      </c>
      <c r="H29" s="59">
        <f ca="1" t="shared" si="5"/>
      </c>
      <c r="I29" s="59">
        <f ca="1" t="shared" si="6"/>
      </c>
      <c r="J29" s="59">
        <f ca="1" t="shared" si="7"/>
      </c>
      <c r="K29" s="59">
        <f ca="1" t="shared" si="10"/>
      </c>
      <c r="L29" s="73"/>
      <c r="M29" s="73"/>
      <c r="N29" s="9">
        <f ca="1">IF(CELL("type",B29)="b","",IF(SafetyCalendar!$R$1="〓",ROW()-10,IF(SafetyCalendar!$R$1="▼",RANK(K29,$K:$K,0),IF(SafetyCalendar!$R$1="▲",RANK(K29,$K:$K,1),ROW()-10))))</f>
      </c>
      <c r="P29" s="1">
        <f ca="1" t="shared" si="9"/>
      </c>
    </row>
    <row r="30" spans="1:16" ht="14.25" customHeight="1">
      <c r="A30" s="6">
        <f ca="1" t="shared" si="0"/>
      </c>
      <c r="B30" s="7"/>
      <c r="C30" s="68"/>
      <c r="D30" s="69">
        <f ca="1" t="shared" si="2"/>
      </c>
      <c r="E30" s="69">
        <f ca="1" t="shared" si="3"/>
      </c>
      <c r="F30" s="70">
        <f ca="1" t="shared" si="1"/>
      </c>
      <c r="G30" s="59">
        <f ca="1" t="shared" si="4"/>
      </c>
      <c r="H30" s="59">
        <f ca="1" t="shared" si="5"/>
      </c>
      <c r="I30" s="59">
        <f ca="1" t="shared" si="6"/>
      </c>
      <c r="J30" s="59">
        <f ca="1" t="shared" si="7"/>
      </c>
      <c r="K30" s="59">
        <f ca="1" t="shared" si="10"/>
      </c>
      <c r="L30" s="73"/>
      <c r="M30" s="73"/>
      <c r="N30" s="9">
        <f ca="1">IF(CELL("type",B30)="b","",IF(SafetyCalendar!$R$1="〓",ROW()-10,IF(SafetyCalendar!$R$1="▼",RANK(K30,$K:$K,0),IF(SafetyCalendar!$R$1="▲",RANK(K30,$K:$K,1),ROW()-10))))</f>
      </c>
      <c r="P30" s="1">
        <f ca="1" t="shared" si="9"/>
      </c>
    </row>
    <row r="31" spans="1:16" ht="14.25" customHeight="1">
      <c r="A31" s="6">
        <f ca="1" t="shared" si="0"/>
      </c>
      <c r="B31" s="7"/>
      <c r="C31" s="68"/>
      <c r="D31" s="69">
        <f ca="1" t="shared" si="2"/>
      </c>
      <c r="E31" s="69">
        <f ca="1" t="shared" si="3"/>
      </c>
      <c r="F31" s="70">
        <f aca="true" ca="1" t="shared" si="11" ref="F31:F50">IF(CELL("type",B31)="b","",$J$4)</f>
      </c>
      <c r="G31" s="59">
        <f ca="1" t="shared" si="4"/>
      </c>
      <c r="H31" s="59">
        <f ca="1" t="shared" si="5"/>
      </c>
      <c r="I31" s="59">
        <f ca="1" t="shared" si="6"/>
      </c>
      <c r="J31" s="59">
        <f ca="1" t="shared" si="7"/>
      </c>
      <c r="K31" s="59">
        <f ca="1" t="shared" si="10"/>
      </c>
      <c r="L31" s="73"/>
      <c r="M31" s="73"/>
      <c r="N31" s="9">
        <f ca="1">IF(CELL("type",B31)="b","",IF(SafetyCalendar!$R$1="〓",ROW()-10,IF(SafetyCalendar!$R$1="▼",RANK(K31,$K:$K,0),IF(SafetyCalendar!$R$1="▲",RANK(K31,$K:$K,1),ROW()-10))))</f>
      </c>
      <c r="P31" s="1">
        <f ca="1" t="shared" si="9"/>
      </c>
    </row>
    <row r="32" spans="1:16" ht="14.25" customHeight="1">
      <c r="A32" s="6">
        <f ca="1" t="shared" si="0"/>
      </c>
      <c r="B32" s="7"/>
      <c r="C32" s="68"/>
      <c r="D32" s="69">
        <f ca="1" t="shared" si="2"/>
      </c>
      <c r="E32" s="69">
        <f ca="1" t="shared" si="3"/>
      </c>
      <c r="F32" s="70">
        <f ca="1" t="shared" si="11"/>
      </c>
      <c r="G32" s="59">
        <f ca="1" t="shared" si="4"/>
      </c>
      <c r="H32" s="59">
        <f ca="1" t="shared" si="5"/>
      </c>
      <c r="I32" s="59">
        <f ca="1" t="shared" si="6"/>
      </c>
      <c r="J32" s="59">
        <f ca="1" t="shared" si="7"/>
      </c>
      <c r="K32" s="59">
        <f ca="1" t="shared" si="10"/>
      </c>
      <c r="L32" s="73"/>
      <c r="M32" s="73"/>
      <c r="N32" s="9">
        <f ca="1">IF(CELL("type",B32)="b","",IF(SafetyCalendar!$R$1="〓",ROW()-10,IF(SafetyCalendar!$R$1="▼",RANK(K32,$K:$K,0),IF(SafetyCalendar!$R$1="▲",RANK(K32,$K:$K,1),ROW()-10))))</f>
      </c>
      <c r="P32" s="1">
        <f ca="1" t="shared" si="9"/>
      </c>
    </row>
    <row r="33" spans="1:16" ht="14.25" customHeight="1">
      <c r="A33" s="6">
        <f ca="1" t="shared" si="0"/>
      </c>
      <c r="B33" s="7"/>
      <c r="C33" s="68"/>
      <c r="D33" s="69">
        <f ca="1" t="shared" si="2"/>
      </c>
      <c r="E33" s="69">
        <f ca="1" t="shared" si="3"/>
      </c>
      <c r="F33" s="70">
        <f ca="1" t="shared" si="11"/>
      </c>
      <c r="G33" s="59">
        <f ca="1" t="shared" si="4"/>
      </c>
      <c r="H33" s="59">
        <f ca="1" t="shared" si="5"/>
      </c>
      <c r="I33" s="59">
        <f ca="1" t="shared" si="6"/>
      </c>
      <c r="J33" s="59">
        <f ca="1" t="shared" si="7"/>
      </c>
      <c r="K33" s="59">
        <f ca="1" t="shared" si="10"/>
      </c>
      <c r="L33" s="73"/>
      <c r="M33" s="73"/>
      <c r="N33" s="9">
        <f ca="1">IF(CELL("type",B33)="b","",IF(SafetyCalendar!$R$1="〓",ROW()-10,IF(SafetyCalendar!$R$1="▼",RANK(K33,$K:$K,0),IF(SafetyCalendar!$R$1="▲",RANK(K33,$K:$K,1),ROW()-10))))</f>
      </c>
      <c r="P33" s="1">
        <f ca="1" t="shared" si="9"/>
      </c>
    </row>
    <row r="34" spans="1:16" ht="14.25" customHeight="1">
      <c r="A34" s="6">
        <f ca="1" t="shared" si="0"/>
      </c>
      <c r="B34" s="7"/>
      <c r="C34" s="68"/>
      <c r="D34" s="69">
        <f ca="1" t="shared" si="2"/>
      </c>
      <c r="E34" s="69">
        <f ca="1" t="shared" si="3"/>
      </c>
      <c r="F34" s="70">
        <f ca="1" t="shared" si="11"/>
      </c>
      <c r="G34" s="59">
        <f ca="1" t="shared" si="4"/>
      </c>
      <c r="H34" s="59">
        <f ca="1" t="shared" si="5"/>
      </c>
      <c r="I34" s="59">
        <f ca="1" t="shared" si="6"/>
      </c>
      <c r="J34" s="59">
        <f ca="1" t="shared" si="7"/>
      </c>
      <c r="K34" s="59">
        <f ca="1" t="shared" si="10"/>
      </c>
      <c r="L34" s="73"/>
      <c r="M34" s="73"/>
      <c r="N34" s="9">
        <f ca="1">IF(CELL("type",B34)="b","",IF(SafetyCalendar!$R$1="〓",ROW()-10,IF(SafetyCalendar!$R$1="▼",RANK(K34,$K:$K,0),IF(SafetyCalendar!$R$1="▲",RANK(K34,$K:$K,1),ROW()-10))))</f>
      </c>
      <c r="P34" s="1">
        <f ca="1" t="shared" si="9"/>
      </c>
    </row>
    <row r="35" spans="1:16" ht="14.25" customHeight="1">
      <c r="A35" s="6">
        <f ca="1" t="shared" si="0"/>
      </c>
      <c r="B35" s="7"/>
      <c r="C35" s="68"/>
      <c r="D35" s="69">
        <f ca="1" t="shared" si="2"/>
      </c>
      <c r="E35" s="69">
        <f ca="1" t="shared" si="3"/>
      </c>
      <c r="F35" s="70">
        <f ca="1" t="shared" si="11"/>
      </c>
      <c r="G35" s="59">
        <f ca="1" t="shared" si="4"/>
      </c>
      <c r="H35" s="59">
        <f ca="1" t="shared" si="5"/>
      </c>
      <c r="I35" s="59">
        <f ca="1" t="shared" si="6"/>
      </c>
      <c r="J35" s="59">
        <f ca="1" t="shared" si="7"/>
      </c>
      <c r="K35" s="59">
        <f ca="1" t="shared" si="10"/>
      </c>
      <c r="L35" s="73"/>
      <c r="M35" s="73"/>
      <c r="N35" s="9">
        <f ca="1">IF(CELL("type",B35)="b","",IF(SafetyCalendar!$R$1="〓",ROW()-10,IF(SafetyCalendar!$R$1="▼",RANK(K35,$K:$K,0),IF(SafetyCalendar!$R$1="▲",RANK(K35,$K:$K,1),ROW()-10))))</f>
      </c>
      <c r="P35" s="1">
        <f ca="1" t="shared" si="9"/>
      </c>
    </row>
    <row r="36" spans="1:16" ht="14.25" customHeight="1">
      <c r="A36" s="6">
        <f ca="1" t="shared" si="0"/>
      </c>
      <c r="B36" s="7"/>
      <c r="C36" s="68"/>
      <c r="D36" s="69">
        <f ca="1" t="shared" si="2"/>
      </c>
      <c r="E36" s="69">
        <f ca="1" t="shared" si="3"/>
      </c>
      <c r="F36" s="70">
        <f ca="1" t="shared" si="11"/>
      </c>
      <c r="G36" s="59">
        <f ca="1" t="shared" si="4"/>
      </c>
      <c r="H36" s="59">
        <f ca="1" t="shared" si="5"/>
      </c>
      <c r="I36" s="59">
        <f ca="1" t="shared" si="6"/>
      </c>
      <c r="J36" s="59">
        <f ca="1" t="shared" si="7"/>
      </c>
      <c r="K36" s="59">
        <f ca="1" t="shared" si="10"/>
      </c>
      <c r="L36" s="73"/>
      <c r="M36" s="73"/>
      <c r="N36" s="9">
        <f ca="1">IF(CELL("type",B36)="b","",IF(SafetyCalendar!$R$1="〓",ROW()-10,IF(SafetyCalendar!$R$1="▼",RANK(K36,$K:$K,0),IF(SafetyCalendar!$R$1="▲",RANK(K36,$K:$K,1),ROW()-10))))</f>
      </c>
      <c r="P36" s="1">
        <f ca="1" t="shared" si="9"/>
      </c>
    </row>
    <row r="37" spans="1:16" ht="14.25" customHeight="1">
      <c r="A37" s="6">
        <f ca="1" t="shared" si="0"/>
      </c>
      <c r="B37" s="7"/>
      <c r="C37" s="68"/>
      <c r="D37" s="69">
        <f ca="1" t="shared" si="2"/>
      </c>
      <c r="E37" s="69">
        <f ca="1" t="shared" si="3"/>
      </c>
      <c r="F37" s="70">
        <f ca="1" t="shared" si="11"/>
      </c>
      <c r="G37" s="59">
        <f ca="1" t="shared" si="4"/>
      </c>
      <c r="H37" s="59">
        <f ca="1" t="shared" si="5"/>
      </c>
      <c r="I37" s="59">
        <f ca="1" t="shared" si="6"/>
      </c>
      <c r="J37" s="59">
        <f ca="1" t="shared" si="7"/>
      </c>
      <c r="K37" s="59">
        <f ca="1" t="shared" si="10"/>
      </c>
      <c r="L37" s="73"/>
      <c r="M37" s="73"/>
      <c r="N37" s="9">
        <f ca="1">IF(CELL("type",B37)="b","",IF(SafetyCalendar!$R$1="〓",ROW()-10,IF(SafetyCalendar!$R$1="▼",RANK(K37,$K:$K,0),IF(SafetyCalendar!$R$1="▲",RANK(K37,$K:$K,1),ROW()-10))))</f>
      </c>
      <c r="P37" s="1">
        <f ca="1" t="shared" si="9"/>
      </c>
    </row>
    <row r="38" spans="1:16" ht="14.25" customHeight="1">
      <c r="A38" s="6">
        <f ca="1" t="shared" si="0"/>
      </c>
      <c r="B38" s="7"/>
      <c r="C38" s="68"/>
      <c r="D38" s="69">
        <f ca="1" t="shared" si="2"/>
      </c>
      <c r="E38" s="69">
        <f ca="1" t="shared" si="3"/>
      </c>
      <c r="F38" s="70">
        <f ca="1" t="shared" si="11"/>
      </c>
      <c r="G38" s="59">
        <f ca="1" t="shared" si="4"/>
      </c>
      <c r="H38" s="59">
        <f ca="1" t="shared" si="5"/>
      </c>
      <c r="I38" s="59">
        <f ca="1" t="shared" si="6"/>
      </c>
      <c r="J38" s="59">
        <f ca="1" t="shared" si="7"/>
      </c>
      <c r="K38" s="59">
        <f ca="1" t="shared" si="10"/>
      </c>
      <c r="L38" s="73"/>
      <c r="M38" s="73"/>
      <c r="N38" s="9">
        <f ca="1">IF(CELL("type",B38)="b","",IF(SafetyCalendar!$R$1="〓",ROW()-10,IF(SafetyCalendar!$R$1="▼",RANK(K38,$K:$K,0),IF(SafetyCalendar!$R$1="▲",RANK(K38,$K:$K,1),ROW()-10))))</f>
      </c>
      <c r="P38" s="1">
        <f ca="1" t="shared" si="9"/>
      </c>
    </row>
    <row r="39" spans="1:16" ht="14.25" customHeight="1">
      <c r="A39" s="6">
        <f ca="1" t="shared" si="0"/>
      </c>
      <c r="B39" s="7"/>
      <c r="C39" s="68"/>
      <c r="D39" s="69">
        <f ca="1" t="shared" si="2"/>
      </c>
      <c r="E39" s="69">
        <f ca="1" t="shared" si="3"/>
      </c>
      <c r="F39" s="70">
        <f ca="1" t="shared" si="11"/>
      </c>
      <c r="G39" s="59">
        <f ca="1" t="shared" si="4"/>
      </c>
      <c r="H39" s="59">
        <f ca="1" t="shared" si="5"/>
      </c>
      <c r="I39" s="59">
        <f ca="1" t="shared" si="6"/>
      </c>
      <c r="J39" s="59">
        <f ca="1" t="shared" si="7"/>
      </c>
      <c r="K39" s="59">
        <f ca="1" t="shared" si="10"/>
      </c>
      <c r="L39" s="73"/>
      <c r="M39" s="73"/>
      <c r="N39" s="9">
        <f ca="1">IF(CELL("type",B39)="b","",IF(SafetyCalendar!$R$1="〓",ROW()-10,IF(SafetyCalendar!$R$1="▼",RANK(K39,$K:$K,0),IF(SafetyCalendar!$R$1="▲",RANK(K39,$K:$K,1),ROW()-10))))</f>
      </c>
      <c r="P39" s="1">
        <f ca="1" t="shared" si="9"/>
      </c>
    </row>
    <row r="40" spans="1:16" ht="14.25" customHeight="1">
      <c r="A40" s="6">
        <f ca="1" t="shared" si="0"/>
      </c>
      <c r="B40" s="7"/>
      <c r="C40" s="68"/>
      <c r="D40" s="69">
        <f ca="1" t="shared" si="2"/>
      </c>
      <c r="E40" s="69">
        <f ca="1" t="shared" si="3"/>
      </c>
      <c r="F40" s="70">
        <f ca="1" t="shared" si="11"/>
      </c>
      <c r="G40" s="59">
        <f ca="1" t="shared" si="4"/>
      </c>
      <c r="H40" s="59">
        <f ca="1" t="shared" si="5"/>
      </c>
      <c r="I40" s="59">
        <f ca="1" t="shared" si="6"/>
      </c>
      <c r="J40" s="59">
        <f ca="1" t="shared" si="7"/>
      </c>
      <c r="K40" s="59">
        <f ca="1" t="shared" si="10"/>
      </c>
      <c r="L40" s="73"/>
      <c r="M40" s="73"/>
      <c r="N40" s="9">
        <f ca="1">IF(CELL("type",B40)="b","",IF(SafetyCalendar!$R$1="〓",ROW()-10,IF(SafetyCalendar!$R$1="▼",RANK(K40,$K:$K,0),IF(SafetyCalendar!$R$1="▲",RANK(K40,$K:$K,1),ROW()-10))))</f>
      </c>
      <c r="P40" s="1">
        <f ca="1" t="shared" si="9"/>
      </c>
    </row>
    <row r="41" spans="1:16" ht="14.25" customHeight="1">
      <c r="A41" s="6">
        <f ca="1" t="shared" si="0"/>
      </c>
      <c r="B41" s="7"/>
      <c r="C41" s="68"/>
      <c r="D41" s="69">
        <f ca="1" t="shared" si="2"/>
      </c>
      <c r="E41" s="69">
        <f ca="1" t="shared" si="3"/>
      </c>
      <c r="F41" s="70">
        <f ca="1" t="shared" si="11"/>
      </c>
      <c r="G41" s="59">
        <f ca="1" t="shared" si="4"/>
      </c>
      <c r="H41" s="59">
        <f ca="1" t="shared" si="5"/>
      </c>
      <c r="I41" s="59">
        <f ca="1" t="shared" si="6"/>
      </c>
      <c r="J41" s="59">
        <f ca="1" t="shared" si="7"/>
      </c>
      <c r="K41" s="59">
        <f ca="1" t="shared" si="10"/>
      </c>
      <c r="L41" s="73"/>
      <c r="M41" s="73"/>
      <c r="N41" s="9">
        <f ca="1">IF(CELL("type",B41)="b","",IF(SafetyCalendar!$R$1="〓",ROW()-10,IF(SafetyCalendar!$R$1="▼",RANK(K41,$K:$K,0),IF(SafetyCalendar!$R$1="▲",RANK(K41,$K:$K,1),ROW()-10))))</f>
      </c>
      <c r="P41" s="1">
        <f ca="1" t="shared" si="9"/>
      </c>
    </row>
    <row r="42" spans="1:16" ht="14.25" customHeight="1">
      <c r="A42" s="6">
        <f ca="1" t="shared" si="0"/>
      </c>
      <c r="B42" s="7"/>
      <c r="C42" s="68"/>
      <c r="D42" s="69">
        <f ca="1" t="shared" si="2"/>
      </c>
      <c r="E42" s="69">
        <f ca="1" t="shared" si="3"/>
      </c>
      <c r="F42" s="70">
        <f ca="1" t="shared" si="11"/>
      </c>
      <c r="G42" s="59">
        <f ca="1" t="shared" si="4"/>
      </c>
      <c r="H42" s="59">
        <f ca="1" t="shared" si="5"/>
      </c>
      <c r="I42" s="59">
        <f ca="1" t="shared" si="6"/>
      </c>
      <c r="J42" s="59">
        <f ca="1" t="shared" si="7"/>
      </c>
      <c r="K42" s="59">
        <f ca="1" t="shared" si="10"/>
      </c>
      <c r="L42" s="73"/>
      <c r="M42" s="73"/>
      <c r="N42" s="9">
        <f ca="1">IF(CELL("type",B42)="b","",IF(SafetyCalendar!$R$1="〓",ROW()-10,IF(SafetyCalendar!$R$1="▼",RANK(K42,$K:$K,0),IF(SafetyCalendar!$R$1="▲",RANK(K42,$K:$K,1),ROW()-10))))</f>
      </c>
      <c r="P42" s="1">
        <f ca="1" t="shared" si="9"/>
      </c>
    </row>
    <row r="43" spans="1:16" ht="14.25" customHeight="1">
      <c r="A43" s="6">
        <f ca="1" t="shared" si="0"/>
      </c>
      <c r="B43" s="7"/>
      <c r="C43" s="68"/>
      <c r="D43" s="69">
        <f ca="1" t="shared" si="2"/>
      </c>
      <c r="E43" s="69">
        <f ca="1" t="shared" si="3"/>
      </c>
      <c r="F43" s="70">
        <f ca="1" t="shared" si="11"/>
      </c>
      <c r="G43" s="59">
        <f ca="1" t="shared" si="4"/>
      </c>
      <c r="H43" s="59">
        <f ca="1" t="shared" si="5"/>
      </c>
      <c r="I43" s="59">
        <f ca="1" t="shared" si="6"/>
      </c>
      <c r="J43" s="59">
        <f ca="1" t="shared" si="7"/>
      </c>
      <c r="K43" s="59">
        <f ca="1" t="shared" si="10"/>
      </c>
      <c r="L43" s="73"/>
      <c r="M43" s="73"/>
      <c r="N43" s="9">
        <f ca="1">IF(CELL("type",B43)="b","",IF(SafetyCalendar!$R$1="〓",ROW()-10,IF(SafetyCalendar!$R$1="▼",RANK(K43,$K:$K,0),IF(SafetyCalendar!$R$1="▲",RANK(K43,$K:$K,1),ROW()-10))))</f>
      </c>
      <c r="P43" s="1">
        <f ca="1" t="shared" si="9"/>
      </c>
    </row>
    <row r="44" spans="1:16" ht="14.25" customHeight="1">
      <c r="A44" s="6">
        <f ca="1" t="shared" si="0"/>
      </c>
      <c r="B44" s="7"/>
      <c r="C44" s="68"/>
      <c r="D44" s="69">
        <f ca="1" t="shared" si="2"/>
      </c>
      <c r="E44" s="69">
        <f ca="1" t="shared" si="3"/>
      </c>
      <c r="F44" s="70">
        <f ca="1" t="shared" si="11"/>
      </c>
      <c r="G44" s="59">
        <f ca="1" t="shared" si="4"/>
      </c>
      <c r="H44" s="59">
        <f ca="1" t="shared" si="5"/>
      </c>
      <c r="I44" s="59">
        <f ca="1" t="shared" si="6"/>
      </c>
      <c r="J44" s="59">
        <f ca="1" t="shared" si="7"/>
      </c>
      <c r="K44" s="59">
        <f ca="1" t="shared" si="10"/>
      </c>
      <c r="L44" s="73"/>
      <c r="M44" s="73"/>
      <c r="N44" s="9">
        <f ca="1">IF(CELL("type",B44)="b","",IF(SafetyCalendar!$R$1="〓",ROW()-10,IF(SafetyCalendar!$R$1="▼",RANK(K44,$K:$K,0),IF(SafetyCalendar!$R$1="▲",RANK(K44,$K:$K,1),ROW()-10))))</f>
      </c>
      <c r="P44" s="1">
        <f ca="1" t="shared" si="9"/>
      </c>
    </row>
    <row r="45" spans="1:16" ht="14.25" customHeight="1">
      <c r="A45" s="6">
        <f ca="1" t="shared" si="0"/>
      </c>
      <c r="B45" s="7"/>
      <c r="C45" s="68"/>
      <c r="D45" s="69">
        <f ca="1" t="shared" si="2"/>
      </c>
      <c r="E45" s="69">
        <f ca="1" t="shared" si="3"/>
      </c>
      <c r="F45" s="70">
        <f ca="1" t="shared" si="11"/>
      </c>
      <c r="G45" s="59">
        <f ca="1" t="shared" si="4"/>
      </c>
      <c r="H45" s="59">
        <f ca="1" t="shared" si="5"/>
      </c>
      <c r="I45" s="59">
        <f ca="1" t="shared" si="6"/>
      </c>
      <c r="J45" s="59">
        <f ca="1" t="shared" si="7"/>
      </c>
      <c r="K45" s="59">
        <f ca="1" t="shared" si="10"/>
      </c>
      <c r="L45" s="73"/>
      <c r="M45" s="73"/>
      <c r="N45" s="9">
        <f ca="1">IF(CELL("type",B45)="b","",IF(SafetyCalendar!$R$1="〓",ROW()-10,IF(SafetyCalendar!$R$1="▼",RANK(K45,$K:$K,0),IF(SafetyCalendar!$R$1="▲",RANK(K45,$K:$K,1),ROW()-10))))</f>
      </c>
      <c r="P45" s="1">
        <f ca="1" t="shared" si="9"/>
      </c>
    </row>
    <row r="46" spans="1:16" ht="14.25" customHeight="1">
      <c r="A46" s="6">
        <f ca="1" t="shared" si="0"/>
      </c>
      <c r="B46" s="7"/>
      <c r="C46" s="68"/>
      <c r="D46" s="69">
        <f ca="1" t="shared" si="2"/>
      </c>
      <c r="E46" s="69">
        <f ca="1" t="shared" si="3"/>
      </c>
      <c r="F46" s="70">
        <f ca="1" t="shared" si="11"/>
      </c>
      <c r="G46" s="59">
        <f ca="1" t="shared" si="4"/>
      </c>
      <c r="H46" s="59">
        <f ca="1" t="shared" si="5"/>
      </c>
      <c r="I46" s="59">
        <f ca="1" t="shared" si="6"/>
      </c>
      <c r="J46" s="59">
        <f ca="1" t="shared" si="7"/>
      </c>
      <c r="K46" s="59">
        <f ca="1" t="shared" si="10"/>
      </c>
      <c r="L46" s="73"/>
      <c r="M46" s="73"/>
      <c r="N46" s="9">
        <f ca="1">IF(CELL("type",B46)="b","",IF(SafetyCalendar!$R$1="〓",ROW()-10,IF(SafetyCalendar!$R$1="▼",RANK(K46,$K:$K,0),IF(SafetyCalendar!$R$1="▲",RANK(K46,$K:$K,1),ROW()-10))))</f>
      </c>
      <c r="P46" s="1">
        <f ca="1" t="shared" si="9"/>
      </c>
    </row>
    <row r="47" spans="1:16" ht="14.25" customHeight="1">
      <c r="A47" s="6">
        <f ca="1" t="shared" si="0"/>
      </c>
      <c r="B47" s="7"/>
      <c r="C47" s="68"/>
      <c r="D47" s="69">
        <f ca="1" t="shared" si="2"/>
      </c>
      <c r="E47" s="69">
        <f ca="1" t="shared" si="3"/>
      </c>
      <c r="F47" s="70">
        <f ca="1" t="shared" si="11"/>
      </c>
      <c r="G47" s="59">
        <f ca="1" t="shared" si="4"/>
      </c>
      <c r="H47" s="59">
        <f ca="1" t="shared" si="5"/>
      </c>
      <c r="I47" s="59">
        <f ca="1" t="shared" si="6"/>
      </c>
      <c r="J47" s="59">
        <f ca="1" t="shared" si="7"/>
      </c>
      <c r="K47" s="59">
        <f ca="1" t="shared" si="10"/>
      </c>
      <c r="L47" s="73"/>
      <c r="M47" s="73"/>
      <c r="N47" s="9">
        <f ca="1">IF(CELL("type",B47)="b","",IF(SafetyCalendar!$R$1="〓",ROW()-10,IF(SafetyCalendar!$R$1="▼",RANK(K47,$K:$K,0),IF(SafetyCalendar!$R$1="▲",RANK(K47,$K:$K,1),ROW()-10))))</f>
      </c>
      <c r="P47" s="1">
        <f ca="1" t="shared" si="9"/>
      </c>
    </row>
    <row r="48" spans="1:16" ht="14.25" customHeight="1">
      <c r="A48" s="6">
        <f ca="1" t="shared" si="0"/>
      </c>
      <c r="B48" s="7"/>
      <c r="C48" s="68"/>
      <c r="D48" s="69">
        <f ca="1" t="shared" si="2"/>
      </c>
      <c r="E48" s="69">
        <f ca="1" t="shared" si="3"/>
      </c>
      <c r="F48" s="70">
        <f ca="1" t="shared" si="11"/>
      </c>
      <c r="G48" s="59">
        <f ca="1" t="shared" si="4"/>
      </c>
      <c r="H48" s="59">
        <f ca="1" t="shared" si="5"/>
      </c>
      <c r="I48" s="59">
        <f ca="1" t="shared" si="6"/>
      </c>
      <c r="J48" s="59">
        <f ca="1" t="shared" si="7"/>
      </c>
      <c r="K48" s="59">
        <f ca="1" t="shared" si="10"/>
      </c>
      <c r="L48" s="73"/>
      <c r="M48" s="73"/>
      <c r="N48" s="9">
        <f ca="1">IF(CELL("type",B48)="b","",IF(SafetyCalendar!$R$1="〓",ROW()-10,IF(SafetyCalendar!$R$1="▼",RANK(K48,$K:$K,0),IF(SafetyCalendar!$R$1="▲",RANK(K48,$K:$K,1),ROW()-10))))</f>
      </c>
      <c r="P48" s="1">
        <f ca="1" t="shared" si="9"/>
      </c>
    </row>
    <row r="49" spans="1:16" ht="14.25" customHeight="1">
      <c r="A49" s="6">
        <f ca="1" t="shared" si="0"/>
      </c>
      <c r="B49" s="7"/>
      <c r="C49" s="68"/>
      <c r="D49" s="69">
        <f ca="1" t="shared" si="2"/>
      </c>
      <c r="E49" s="69">
        <f ca="1" t="shared" si="3"/>
      </c>
      <c r="F49" s="70">
        <f ca="1" t="shared" si="11"/>
      </c>
      <c r="G49" s="59">
        <f ca="1" t="shared" si="4"/>
      </c>
      <c r="H49" s="59">
        <f ca="1" t="shared" si="5"/>
      </c>
      <c r="I49" s="59">
        <f ca="1" t="shared" si="6"/>
      </c>
      <c r="J49" s="59">
        <f ca="1" t="shared" si="7"/>
      </c>
      <c r="K49" s="59">
        <f ca="1" t="shared" si="10"/>
      </c>
      <c r="L49" s="73"/>
      <c r="M49" s="73"/>
      <c r="N49" s="9">
        <f ca="1">IF(CELL("type",B49)="b","",IF(SafetyCalendar!$R$1="〓",ROW()-10,IF(SafetyCalendar!$R$1="▼",RANK(K49,$K:$K,0),IF(SafetyCalendar!$R$1="▲",RANK(K49,$K:$K,1),ROW()-10))))</f>
      </c>
      <c r="P49" s="1">
        <f ca="1" t="shared" si="9"/>
      </c>
    </row>
    <row r="50" spans="1:16" ht="14.25" customHeight="1">
      <c r="A50" s="6">
        <f ca="1" t="shared" si="0"/>
      </c>
      <c r="B50" s="7"/>
      <c r="C50" s="68"/>
      <c r="D50" s="69">
        <f ca="1" t="shared" si="2"/>
      </c>
      <c r="E50" s="69">
        <f ca="1" t="shared" si="3"/>
      </c>
      <c r="F50" s="70">
        <f ca="1" t="shared" si="11"/>
      </c>
      <c r="G50" s="59">
        <f ca="1" t="shared" si="4"/>
      </c>
      <c r="H50" s="59">
        <f ca="1" t="shared" si="5"/>
      </c>
      <c r="I50" s="59">
        <f ca="1" t="shared" si="6"/>
      </c>
      <c r="J50" s="59">
        <f ca="1" t="shared" si="7"/>
      </c>
      <c r="K50" s="59">
        <f ca="1" t="shared" si="10"/>
      </c>
      <c r="L50" s="73"/>
      <c r="M50" s="73"/>
      <c r="N50" s="9">
        <f ca="1">IF(CELL("type",B50)="b","",IF(SafetyCalendar!$R$1="〓",ROW()-10,IF(SafetyCalendar!$R$1="▼",RANK(K50,$K:$K,0),IF(SafetyCalendar!$R$1="▲",RANK(K50,$K:$K,1),ROW()-10))))</f>
      </c>
      <c r="P50" s="1">
        <f ca="1" t="shared" si="9"/>
      </c>
    </row>
    <row r="51" ht="14.25" customHeight="1">
      <c r="F51" s="10"/>
    </row>
    <row r="52" ht="14.25" customHeight="1">
      <c r="F52" s="10"/>
    </row>
    <row r="53" ht="14.25" customHeight="1">
      <c r="F53" s="10"/>
    </row>
    <row r="54" ht="14.25" customHeight="1">
      <c r="F54" s="10"/>
    </row>
    <row r="55" ht="14.25" customHeight="1">
      <c r="F55" s="10"/>
    </row>
    <row r="56" ht="14.25" customHeight="1">
      <c r="F56" s="10"/>
    </row>
    <row r="57" ht="14.25" customHeight="1">
      <c r="F57" s="10"/>
    </row>
    <row r="58" ht="14.25">
      <c r="F58" s="10"/>
    </row>
    <row r="59" ht="14.25">
      <c r="F59" s="10"/>
    </row>
    <row r="60" ht="14.25">
      <c r="F60" s="10"/>
    </row>
    <row r="61" ht="14.25">
      <c r="F61" s="10"/>
    </row>
    <row r="62" ht="14.25">
      <c r="F62" s="10"/>
    </row>
    <row r="63" ht="14.25">
      <c r="F63" s="10"/>
    </row>
    <row r="64" ht="14.25">
      <c r="F64" s="10"/>
    </row>
    <row r="65" ht="14.25">
      <c r="F65" s="10"/>
    </row>
    <row r="66" ht="14.25">
      <c r="F66" s="10"/>
    </row>
    <row r="67" ht="14.25">
      <c r="F67" s="10"/>
    </row>
    <row r="68" ht="14.25">
      <c r="F68" s="10"/>
    </row>
    <row r="69" ht="14.25">
      <c r="F69" s="10"/>
    </row>
    <row r="70" ht="14.25">
      <c r="F70" s="10"/>
    </row>
    <row r="71" ht="14.25">
      <c r="F71" s="10"/>
    </row>
    <row r="72" ht="14.25">
      <c r="F72" s="10"/>
    </row>
    <row r="73" ht="14.25">
      <c r="F73" s="10"/>
    </row>
  </sheetData>
  <mergeCells count="16">
    <mergeCell ref="J4:M5"/>
    <mergeCell ref="E4:G5"/>
    <mergeCell ref="A5:D6"/>
    <mergeCell ref="N6:N7"/>
    <mergeCell ref="A8:A10"/>
    <mergeCell ref="B8:B10"/>
    <mergeCell ref="C8:C10"/>
    <mergeCell ref="D8:D10"/>
    <mergeCell ref="E8:E10"/>
    <mergeCell ref="F8:H9"/>
    <mergeCell ref="I8:I10"/>
    <mergeCell ref="J8:J10"/>
    <mergeCell ref="K8:K10"/>
    <mergeCell ref="L8:L10"/>
    <mergeCell ref="N8:N10"/>
    <mergeCell ref="M8:M10"/>
  </mergeCells>
  <conditionalFormatting sqref="G11:M50 A11:E50">
    <cfRule type="expression" priority="1" dxfId="6" stopIfTrue="1">
      <formula>MOD(ROW(),2)=0</formula>
    </cfRule>
  </conditionalFormatting>
  <conditionalFormatting sqref="F11:F50">
    <cfRule type="expression" priority="2" dxfId="7" stopIfTrue="1">
      <formula>AND(MOD(ROW(),2)=0,F11&lt;&gt;$J$4)</formula>
    </cfRule>
    <cfRule type="expression" priority="3" dxfId="2" stopIfTrue="1">
      <formula>AND(MOD(ROW(),2)=1,F11&lt;&gt;$J$4)</formula>
    </cfRule>
    <cfRule type="expression" priority="4" dxfId="6" stopIfTrue="1">
      <formula>MOD(ROW(),2)=0</formula>
    </cfRule>
  </conditionalFormatting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4:P69"/>
  <sheetViews>
    <sheetView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9.00390625" defaultRowHeight="13.5"/>
  <cols>
    <col min="1" max="1" width="6.625" style="1" customWidth="1"/>
    <col min="2" max="2" width="18.375" style="1" bestFit="1" customWidth="1"/>
    <col min="3" max="5" width="12.625" style="1" customWidth="1"/>
    <col min="6" max="6" width="18.625" style="1" customWidth="1"/>
    <col min="7" max="7" width="6.625" style="1" customWidth="1"/>
    <col min="8" max="9" width="8.625" style="1" customWidth="1"/>
    <col min="10" max="11" width="12.625" style="1" customWidth="1"/>
    <col min="12" max="13" width="8.625" style="1" customWidth="1"/>
    <col min="14" max="14" width="6.625" style="1" customWidth="1"/>
    <col min="15" max="15" width="2.625" style="1" customWidth="1"/>
    <col min="16" max="16384" width="9.00390625" style="1" customWidth="1"/>
  </cols>
  <sheetData>
    <row r="4" spans="5:13" ht="14.25">
      <c r="E4" s="184" t="s">
        <v>57</v>
      </c>
      <c r="F4" s="184"/>
      <c r="G4" s="184"/>
      <c r="J4" s="182">
        <f>SafetyCalendar!$F$9</f>
        <v>41372.01259873</v>
      </c>
      <c r="K4" s="182"/>
      <c r="L4" s="182"/>
      <c r="M4" s="183"/>
    </row>
    <row r="5" spans="1:13" ht="14.25">
      <c r="A5" s="186" t="s">
        <v>30</v>
      </c>
      <c r="B5" s="186"/>
      <c r="C5" s="186"/>
      <c r="D5" s="186"/>
      <c r="E5" s="184"/>
      <c r="F5" s="184"/>
      <c r="G5" s="184"/>
      <c r="J5" s="182"/>
      <c r="K5" s="182"/>
      <c r="L5" s="182"/>
      <c r="M5" s="183"/>
    </row>
    <row r="6" spans="1:14" ht="14.25">
      <c r="A6" s="186"/>
      <c r="B6" s="186"/>
      <c r="C6" s="186"/>
      <c r="D6" s="186"/>
      <c r="N6" s="184" t="str">
        <f>SafetyCalendar!$R$1</f>
        <v>〓</v>
      </c>
    </row>
    <row r="7" ht="14.25">
      <c r="N7" s="184"/>
    </row>
    <row r="8" spans="1:15" ht="14.25">
      <c r="A8" s="181" t="s">
        <v>1</v>
      </c>
      <c r="B8" s="172" t="s">
        <v>29</v>
      </c>
      <c r="C8" s="172" t="s">
        <v>15</v>
      </c>
      <c r="D8" s="172" t="s">
        <v>4</v>
      </c>
      <c r="E8" s="172" t="s">
        <v>6</v>
      </c>
      <c r="F8" s="177" t="s">
        <v>7</v>
      </c>
      <c r="G8" s="178"/>
      <c r="H8" s="179"/>
      <c r="I8" s="172" t="s">
        <v>56</v>
      </c>
      <c r="J8" s="180" t="s">
        <v>55</v>
      </c>
      <c r="K8" s="172" t="s">
        <v>28</v>
      </c>
      <c r="L8" s="173" t="s">
        <v>10</v>
      </c>
      <c r="M8" s="175" t="s">
        <v>22</v>
      </c>
      <c r="N8" s="187" t="s">
        <v>16</v>
      </c>
      <c r="O8" t="s">
        <v>17</v>
      </c>
    </row>
    <row r="9" spans="1:15" ht="14.25">
      <c r="A9" s="181"/>
      <c r="B9" s="172"/>
      <c r="C9" s="172"/>
      <c r="D9" s="172"/>
      <c r="E9" s="172"/>
      <c r="F9" s="177"/>
      <c r="G9" s="178"/>
      <c r="H9" s="179"/>
      <c r="I9" s="172"/>
      <c r="J9" s="180"/>
      <c r="K9" s="172"/>
      <c r="L9" s="173"/>
      <c r="M9" s="176"/>
      <c r="N9" s="174"/>
      <c r="O9" t="s">
        <v>18</v>
      </c>
    </row>
    <row r="10" spans="1:15" ht="14.25">
      <c r="A10" s="181"/>
      <c r="B10" s="172"/>
      <c r="C10" s="172"/>
      <c r="D10" s="172"/>
      <c r="E10" s="172"/>
      <c r="F10" s="5" t="s">
        <v>12</v>
      </c>
      <c r="G10" s="4" t="s">
        <v>14</v>
      </c>
      <c r="H10" s="4" t="s">
        <v>27</v>
      </c>
      <c r="I10" s="172"/>
      <c r="J10" s="180"/>
      <c r="K10" s="172"/>
      <c r="L10" s="173"/>
      <c r="M10" s="176"/>
      <c r="N10" s="174"/>
      <c r="O10" t="s">
        <v>19</v>
      </c>
    </row>
    <row r="11" spans="1:16" ht="14.25" customHeight="1">
      <c r="A11" s="6">
        <f aca="true" ca="1" t="shared" si="0" ref="A11:A51">IF(INDIRECT("Table!A"&amp;ROW())=0,"",INDIRECT("Table!A"&amp;ROW()))</f>
        <v>1</v>
      </c>
      <c r="B11" s="11" t="str">
        <f>IF($N11="","",INDEX(Table!$A:$XFD,$N11,COLUMN()))</f>
        <v>福島第一原子力発電所 1号機</v>
      </c>
      <c r="C11" s="68">
        <f>IF($N11="","",INDEX(Table!$A:$XFD,$N11,COLUMN()))</f>
        <v>40634</v>
      </c>
      <c r="D11" s="69">
        <f>IF($N11="","",INDEX(Table!$A:$XFD,$N11,COLUMN()))</f>
        <v>41365</v>
      </c>
      <c r="E11" s="69">
        <f>IF($N11="","",INDEX(Table!$A:$XFD,$N11,COLUMN()))</f>
        <v>41729</v>
      </c>
      <c r="F11" s="70">
        <f>IF($N11="","",INDEX(Table!$A:$XFD,$N11,COLUMN()))</f>
        <v>41372.01259873</v>
      </c>
      <c r="G11" s="6">
        <f>IF($N11="","",INDEX(Table!$A:$XFD,$N11,COLUMN()))</f>
        <v>7</v>
      </c>
      <c r="H11" s="6">
        <f>IF($N11="","",INDEX(Table!$A:$XFD,$N11,COLUMN()))</f>
        <v>168</v>
      </c>
      <c r="I11" s="6">
        <f>IF($N11="","",INDEX(Table!$A:$XFD,$N11,COLUMN()))</f>
        <v>2</v>
      </c>
      <c r="J11" s="6">
        <f>IF($N11="","",INDEX(Table!$A:$XFD,$N11,COLUMN()))</f>
        <v>738</v>
      </c>
      <c r="K11" s="6">
        <f>IF($N11="","",INDEX(Table!$A:$XFD,$N11,COLUMN()))</f>
        <v>17712.00011</v>
      </c>
      <c r="L11" s="13">
        <f>IF($N11="","",INDEX(Table!$A:$XFD,$N11,COLUMN()))</f>
        <v>0</v>
      </c>
      <c r="M11" s="13">
        <f>IF($N11="","",IF(INDEX(Table!$A:$XFD,$N11,COLUMN())=0,"",INDEX(Table!$A:$XFD,$N11,COLUMN())))</f>
      </c>
      <c r="N11" s="9">
        <f>IF(A11="","",IF(ISERROR(MATCH(A11,Table!$N:$N,0)),"",MATCH(A11,Table!$N:$N,0)))</f>
        <v>11</v>
      </c>
      <c r="P11" s="1" t="str">
        <f>IF($N11="","",INDEX(Table!$A:$XFD,$N11,COLUMN()))</f>
        <v>     2 福島第一原子力発電所 1号機</v>
      </c>
    </row>
    <row r="12" spans="1:16" ht="14.25" customHeight="1">
      <c r="A12" s="6">
        <f ca="1" t="shared" si="0"/>
        <v>2</v>
      </c>
      <c r="B12" s="11" t="str">
        <f>IF($N12="","",INDEX(Table!$A:$XFD,$N12,COLUMN()))</f>
        <v>福島第一原子力発電所 1号機</v>
      </c>
      <c r="C12" s="68">
        <f>IF($N12="","",INDEX(Table!$A:$XFD,$N12,COLUMN()))</f>
        <v>25993</v>
      </c>
      <c r="D12" s="69">
        <f>IF($N12="","",INDEX(Table!$A:$XFD,$N12,COLUMN()))</f>
        <v>40603</v>
      </c>
      <c r="E12" s="69">
        <f>IF($N12="","",INDEX(Table!$A:$XFD,$N12,COLUMN()))</f>
        <v>40968</v>
      </c>
      <c r="F12" s="70">
        <f>IF($N12="","",INDEX(Table!$A:$XFD,$N12,COLUMN()))</f>
        <v>40613.615277777775</v>
      </c>
      <c r="G12" s="6">
        <f>IF($N12="","",INDEX(Table!$A:$XFD,$N12,COLUMN()))</f>
        <v>10</v>
      </c>
      <c r="H12" s="6">
        <f>IF($N12="","",INDEX(Table!$A:$XFD,$N12,COLUMN()))</f>
        <v>254</v>
      </c>
      <c r="I12" s="6">
        <f>IF($N12="","",INDEX(Table!$A:$XFD,$N12,COLUMN()))</f>
        <v>40</v>
      </c>
      <c r="J12" s="6">
        <f>IF($N12="","",INDEX(Table!$A:$XFD,$N12,COLUMN()))</f>
        <v>14620</v>
      </c>
      <c r="K12" s="6">
        <f>IF($N12="","",INDEX(Table!$A:$XFD,$N12,COLUMN()))</f>
        <v>350894.00012</v>
      </c>
      <c r="L12" s="13">
        <f>IF($N12="","",INDEX(Table!$A:$XFD,$N12,COLUMN()))</f>
        <v>0</v>
      </c>
      <c r="M12" s="13" t="str">
        <f>IF($N12="","",IF(INDEX(Table!$A:$XFD,$N12,COLUMN())=0,"",INDEX(Table!$A:$XFD,$N12,COLUMN())))</f>
        <v>全交流電源喪失</v>
      </c>
      <c r="N12" s="9">
        <f>IF(A12="","",IF(ISERROR(MATCH(A12,Table!$N:$N,0)),"",MATCH(A12,Table!$N:$N,0)))</f>
        <v>12</v>
      </c>
      <c r="P12" s="1" t="str">
        <f>IF($N12="","",INDEX(Table!$A:$XFD,$N12,COLUMN()))</f>
        <v>     1 福島第一原子力発電所 1号機</v>
      </c>
    </row>
    <row r="13" spans="1:16" ht="14.25" customHeight="1">
      <c r="A13" s="6">
        <f ca="1" t="shared" si="0"/>
      </c>
      <c r="B13" s="11">
        <f>IF($N13="","",INDEX(Table!$A:$XFD,$N13,COLUMN()))</f>
      </c>
      <c r="C13" s="68">
        <f>IF($N13="","",INDEX(Table!$A:$XFD,$N13,COLUMN()))</f>
      </c>
      <c r="D13" s="69">
        <f>IF($N13="","",INDEX(Table!$A:$XFD,$N13,COLUMN()))</f>
      </c>
      <c r="E13" s="69">
        <f>IF($N13="","",INDEX(Table!$A:$XFD,$N13,COLUMN()))</f>
      </c>
      <c r="F13" s="70">
        <f>IF($N13="","",INDEX(Table!$A:$XFD,$N13,COLUMN()))</f>
      </c>
      <c r="G13" s="6">
        <f>IF($N13="","",INDEX(Table!$A:$XFD,$N13,COLUMN()))</f>
      </c>
      <c r="H13" s="6">
        <f>IF($N13="","",INDEX(Table!$A:$XFD,$N13,COLUMN()))</f>
      </c>
      <c r="I13" s="6">
        <f>IF($N13="","",INDEX(Table!$A:$XFD,$N13,COLUMN()))</f>
      </c>
      <c r="J13" s="6">
        <f>IF($N13="","",INDEX(Table!$A:$XFD,$N13,COLUMN()))</f>
      </c>
      <c r="K13" s="6">
        <f>IF($N13="","",INDEX(Table!$A:$XFD,$N13,COLUMN()))</f>
      </c>
      <c r="L13" s="13">
        <f>IF($N13="","",INDEX(Table!$A:$XFD,$N13,COLUMN()))</f>
      </c>
      <c r="M13" s="13">
        <f>IF($N13="","",IF(INDEX(Table!$A:$XFD,$N13,COLUMN())=0,"",INDEX(Table!$A:$XFD,$N13,COLUMN())))</f>
      </c>
      <c r="N13" s="9">
        <f>IF(A13="","",IF(ISERROR(MATCH(A13,Table!$N:$N,0)),"",MATCH(A13,Table!$N:$N,0)))</f>
      </c>
      <c r="P13" s="1">
        <f>IF($N13="","",INDEX(Table!$A:$XFD,$N13,COLUMN()))</f>
      </c>
    </row>
    <row r="14" spans="1:16" ht="14.25" customHeight="1">
      <c r="A14" s="6">
        <f ca="1" t="shared" si="0"/>
      </c>
      <c r="B14" s="11">
        <f>IF($N14="","",INDEX(Table!$A:$XFD,$N14,COLUMN()))</f>
      </c>
      <c r="C14" s="68">
        <f>IF($N14="","",INDEX(Table!$A:$XFD,$N14,COLUMN()))</f>
      </c>
      <c r="D14" s="69">
        <f>IF($N14="","",INDEX(Table!$A:$XFD,$N14,COLUMN()))</f>
      </c>
      <c r="E14" s="69">
        <f>IF($N14="","",INDEX(Table!$A:$XFD,$N14,COLUMN()))</f>
      </c>
      <c r="F14" s="70">
        <f>IF($N14="","",INDEX(Table!$A:$XFD,$N14,COLUMN()))</f>
      </c>
      <c r="G14" s="6">
        <f>IF($N14="","",INDEX(Table!$A:$XFD,$N14,COLUMN()))</f>
      </c>
      <c r="H14" s="6">
        <f>IF($N14="","",INDEX(Table!$A:$XFD,$N14,COLUMN()))</f>
      </c>
      <c r="I14" s="6">
        <f>IF($N14="","",INDEX(Table!$A:$XFD,$N14,COLUMN()))</f>
      </c>
      <c r="J14" s="6">
        <f>IF($N14="","",INDEX(Table!$A:$XFD,$N14,COLUMN()))</f>
      </c>
      <c r="K14" s="6">
        <f>IF($N14="","",INDEX(Table!$A:$XFD,$N14,COLUMN()))</f>
      </c>
      <c r="L14" s="13">
        <f>IF($N14="","",INDEX(Table!$A:$XFD,$N14,COLUMN()))</f>
      </c>
      <c r="M14" s="13">
        <f>IF($N14="","",IF(INDEX(Table!$A:$XFD,$N14,COLUMN())=0,"",INDEX(Table!$A:$XFD,$N14,COLUMN())))</f>
      </c>
      <c r="N14" s="9">
        <f>IF(A14="","",IF(ISERROR(MATCH(A14,Table!$N:$N,0)),"",MATCH(A14,Table!$N:$N,0)))</f>
      </c>
      <c r="P14" s="1">
        <f>IF($N14="","",INDEX(Table!$A:$XFD,$N14,COLUMN()))</f>
      </c>
    </row>
    <row r="15" spans="1:16" ht="14.25" customHeight="1">
      <c r="A15" s="6">
        <f ca="1" t="shared" si="0"/>
      </c>
      <c r="B15" s="11">
        <f>IF($N15="","",INDEX(Table!$A:$XFD,$N15,COLUMN()))</f>
      </c>
      <c r="C15" s="68">
        <f>IF($N15="","",INDEX(Table!$A:$XFD,$N15,COLUMN()))</f>
      </c>
      <c r="D15" s="69">
        <f>IF($N15="","",INDEX(Table!$A:$XFD,$N15,COLUMN()))</f>
      </c>
      <c r="E15" s="69">
        <f>IF($N15="","",INDEX(Table!$A:$XFD,$N15,COLUMN()))</f>
      </c>
      <c r="F15" s="70">
        <f>IF($N15="","",INDEX(Table!$A:$XFD,$N15,COLUMN()))</f>
      </c>
      <c r="G15" s="6">
        <f>IF($N15="","",INDEX(Table!$A:$XFD,$N15,COLUMN()))</f>
      </c>
      <c r="H15" s="6">
        <f>IF($N15="","",INDEX(Table!$A:$XFD,$N15,COLUMN()))</f>
      </c>
      <c r="I15" s="6">
        <f>IF($N15="","",INDEX(Table!$A:$XFD,$N15,COLUMN()))</f>
      </c>
      <c r="J15" s="6">
        <f>IF($N15="","",INDEX(Table!$A:$XFD,$N15,COLUMN()))</f>
      </c>
      <c r="K15" s="6">
        <f>IF($N15="","",INDEX(Table!$A:$XFD,$N15,COLUMN()))</f>
      </c>
      <c r="L15" s="13">
        <f>IF($N15="","",INDEX(Table!$A:$XFD,$N15,COLUMN()))</f>
      </c>
      <c r="M15" s="13">
        <f>IF($N15="","",IF(INDEX(Table!$A:$XFD,$N15,COLUMN())=0,"",INDEX(Table!$A:$XFD,$N15,COLUMN())))</f>
      </c>
      <c r="N15" s="9">
        <f>IF(A15="","",IF(ISERROR(MATCH(A15,Table!$N:$N,0)),"",MATCH(A15,Table!$N:$N,0)))</f>
      </c>
      <c r="P15" s="1">
        <f>IF($N15="","",INDEX(Table!$A:$XFD,$N15,COLUMN()))</f>
      </c>
    </row>
    <row r="16" spans="1:16" ht="14.25" customHeight="1">
      <c r="A16" s="6">
        <f ca="1" t="shared" si="0"/>
      </c>
      <c r="B16" s="11">
        <f>IF($N16="","",INDEX(Table!$A:$XFD,$N16,COLUMN()))</f>
      </c>
      <c r="C16" s="68">
        <f>IF($N16="","",INDEX(Table!$A:$XFD,$N16,COLUMN()))</f>
      </c>
      <c r="D16" s="69">
        <f>IF($N16="","",INDEX(Table!$A:$XFD,$N16,COLUMN()))</f>
      </c>
      <c r="E16" s="69">
        <f>IF($N16="","",INDEX(Table!$A:$XFD,$N16,COLUMN()))</f>
      </c>
      <c r="F16" s="70">
        <f>IF($N16="","",INDEX(Table!$A:$XFD,$N16,COLUMN()))</f>
      </c>
      <c r="G16" s="6">
        <f>IF($N16="","",INDEX(Table!$A:$XFD,$N16,COLUMN()))</f>
      </c>
      <c r="H16" s="6">
        <f>IF($N16="","",INDEX(Table!$A:$XFD,$N16,COLUMN()))</f>
      </c>
      <c r="I16" s="6">
        <f>IF($N16="","",INDEX(Table!$A:$XFD,$N16,COLUMN()))</f>
      </c>
      <c r="J16" s="6">
        <f>IF($N16="","",INDEX(Table!$A:$XFD,$N16,COLUMN()))</f>
      </c>
      <c r="K16" s="6">
        <f>IF($N16="","",INDEX(Table!$A:$XFD,$N16,COLUMN()))</f>
      </c>
      <c r="L16" s="13">
        <f>IF($N16="","",INDEX(Table!$A:$XFD,$N16,COLUMN()))</f>
      </c>
      <c r="M16" s="13">
        <f>IF($N16="","",IF(INDEX(Table!$A:$XFD,$N16,COLUMN())=0,"",INDEX(Table!$A:$XFD,$N16,COLUMN())))</f>
      </c>
      <c r="N16" s="9">
        <f>IF(A16="","",IF(ISERROR(MATCH(A16,Table!$N:$N,0)),"",MATCH(A16,Table!$N:$N,0)))</f>
      </c>
      <c r="P16" s="1">
        <f>IF($N16="","",INDEX(Table!$A:$XFD,$N16,COLUMN()))</f>
      </c>
    </row>
    <row r="17" spans="1:16" ht="14.25" customHeight="1">
      <c r="A17" s="6">
        <f ca="1" t="shared" si="0"/>
      </c>
      <c r="B17" s="11">
        <f>IF($N17="","",INDEX(Table!$A:$XFD,$N17,COLUMN()))</f>
      </c>
      <c r="C17" s="68">
        <f>IF($N17="","",INDEX(Table!$A:$XFD,$N17,COLUMN()))</f>
      </c>
      <c r="D17" s="69">
        <f>IF($N17="","",INDEX(Table!$A:$XFD,$N17,COLUMN()))</f>
      </c>
      <c r="E17" s="69">
        <f>IF($N17="","",INDEX(Table!$A:$XFD,$N17,COLUMN()))</f>
      </c>
      <c r="F17" s="70">
        <f>IF($N17="","",INDEX(Table!$A:$XFD,$N17,COLUMN()))</f>
      </c>
      <c r="G17" s="6">
        <f>IF($N17="","",INDEX(Table!$A:$XFD,$N17,COLUMN()))</f>
      </c>
      <c r="H17" s="6">
        <f>IF($N17="","",INDEX(Table!$A:$XFD,$N17,COLUMN()))</f>
      </c>
      <c r="I17" s="6">
        <f>IF($N17="","",INDEX(Table!$A:$XFD,$N17,COLUMN()))</f>
      </c>
      <c r="J17" s="6">
        <f>IF($N17="","",INDEX(Table!$A:$XFD,$N17,COLUMN()))</f>
      </c>
      <c r="K17" s="6">
        <f>IF($N17="","",INDEX(Table!$A:$XFD,$N17,COLUMN()))</f>
      </c>
      <c r="L17" s="13">
        <f>IF($N17="","",INDEX(Table!$A:$XFD,$N17,COLUMN()))</f>
      </c>
      <c r="M17" s="13">
        <f>IF($N17="","",IF(INDEX(Table!$A:$XFD,$N17,COLUMN())=0,"",INDEX(Table!$A:$XFD,$N17,COLUMN())))</f>
      </c>
      <c r="N17" s="9">
        <f>IF(A17="","",IF(ISERROR(MATCH(A17,Table!$N:$N,0)),"",MATCH(A17,Table!$N:$N,0)))</f>
      </c>
      <c r="P17" s="1">
        <f>IF($N17="","",INDEX(Table!$A:$XFD,$N17,COLUMN()))</f>
      </c>
    </row>
    <row r="18" spans="1:16" ht="14.25" customHeight="1">
      <c r="A18" s="6">
        <f ca="1" t="shared" si="0"/>
      </c>
      <c r="B18" s="11">
        <f>IF($N18="","",INDEX(Table!$A:$XFD,$N18,COLUMN()))</f>
      </c>
      <c r="C18" s="68">
        <f>IF($N18="","",INDEX(Table!$A:$XFD,$N18,COLUMN()))</f>
      </c>
      <c r="D18" s="69">
        <f>IF($N18="","",INDEX(Table!$A:$XFD,$N18,COLUMN()))</f>
      </c>
      <c r="E18" s="69">
        <f>IF($N18="","",INDEX(Table!$A:$XFD,$N18,COLUMN()))</f>
      </c>
      <c r="F18" s="70">
        <f>IF($N18="","",INDEX(Table!$A:$XFD,$N18,COLUMN()))</f>
      </c>
      <c r="G18" s="6">
        <f>IF($N18="","",INDEX(Table!$A:$XFD,$N18,COLUMN()))</f>
      </c>
      <c r="H18" s="6">
        <f>IF($N18="","",INDEX(Table!$A:$XFD,$N18,COLUMN()))</f>
      </c>
      <c r="I18" s="6">
        <f>IF($N18="","",INDEX(Table!$A:$XFD,$N18,COLUMN()))</f>
      </c>
      <c r="J18" s="6">
        <f>IF($N18="","",INDEX(Table!$A:$XFD,$N18,COLUMN()))</f>
      </c>
      <c r="K18" s="6">
        <f>IF($N18="","",INDEX(Table!$A:$XFD,$N18,COLUMN()))</f>
      </c>
      <c r="L18" s="13">
        <f>IF($N18="","",INDEX(Table!$A:$XFD,$N18,COLUMN()))</f>
      </c>
      <c r="M18" s="13">
        <f>IF($N18="","",IF(INDEX(Table!$A:$XFD,$N18,COLUMN())=0,"",INDEX(Table!$A:$XFD,$N18,COLUMN())))</f>
      </c>
      <c r="N18" s="9">
        <f>IF(A18="","",IF(ISERROR(MATCH(A18,Table!$N:$N,0)),"",MATCH(A18,Table!$N:$N,0)))</f>
      </c>
      <c r="P18" s="1">
        <f>IF($N18="","",INDEX(Table!$A:$XFD,$N18,COLUMN()))</f>
      </c>
    </row>
    <row r="19" spans="1:16" ht="14.25" customHeight="1">
      <c r="A19" s="6">
        <f ca="1" t="shared" si="0"/>
      </c>
      <c r="B19" s="11">
        <f>IF($N19="","",INDEX(Table!$A:$XFD,$N19,COLUMN()))</f>
      </c>
      <c r="C19" s="68">
        <f>IF($N19="","",INDEX(Table!$A:$XFD,$N19,COLUMN()))</f>
      </c>
      <c r="D19" s="69">
        <f>IF($N19="","",INDEX(Table!$A:$XFD,$N19,COLUMN()))</f>
      </c>
      <c r="E19" s="69">
        <f>IF($N19="","",INDEX(Table!$A:$XFD,$N19,COLUMN()))</f>
      </c>
      <c r="F19" s="70">
        <f>IF($N19="","",INDEX(Table!$A:$XFD,$N19,COLUMN()))</f>
      </c>
      <c r="G19" s="6">
        <f>IF($N19="","",INDEX(Table!$A:$XFD,$N19,COLUMN()))</f>
      </c>
      <c r="H19" s="6">
        <f>IF($N19="","",INDEX(Table!$A:$XFD,$N19,COLUMN()))</f>
      </c>
      <c r="I19" s="6">
        <f>IF($N19="","",INDEX(Table!$A:$XFD,$N19,COLUMN()))</f>
      </c>
      <c r="J19" s="6">
        <f>IF($N19="","",INDEX(Table!$A:$XFD,$N19,COLUMN()))</f>
      </c>
      <c r="K19" s="6">
        <f>IF($N19="","",INDEX(Table!$A:$XFD,$N19,COLUMN()))</f>
      </c>
      <c r="L19" s="13">
        <f>IF($N19="","",INDEX(Table!$A:$XFD,$N19,COLUMN()))</f>
      </c>
      <c r="M19" s="13">
        <f>IF($N19="","",IF(INDEX(Table!$A:$XFD,$N19,COLUMN())=0,"",INDEX(Table!$A:$XFD,$N19,COLUMN())))</f>
      </c>
      <c r="N19" s="9">
        <f>IF(A19="","",IF(ISERROR(MATCH(A19,Table!$N:$N,0)),"",MATCH(A19,Table!$N:$N,0)))</f>
      </c>
      <c r="P19" s="1">
        <f>IF($N19="","",INDEX(Table!$A:$XFD,$N19,COLUMN()))</f>
      </c>
    </row>
    <row r="20" spans="1:16" ht="14.25" customHeight="1">
      <c r="A20" s="6">
        <f ca="1" t="shared" si="0"/>
      </c>
      <c r="B20" s="11">
        <f>IF($N20="","",INDEX(Table!$A:$XFD,$N20,COLUMN()))</f>
      </c>
      <c r="C20" s="68">
        <f>IF($N20="","",INDEX(Table!$A:$XFD,$N20,COLUMN()))</f>
      </c>
      <c r="D20" s="69">
        <f>IF($N20="","",INDEX(Table!$A:$XFD,$N20,COLUMN()))</f>
      </c>
      <c r="E20" s="69">
        <f>IF($N20="","",INDEX(Table!$A:$XFD,$N20,COLUMN()))</f>
      </c>
      <c r="F20" s="70">
        <f>IF($N20="","",INDEX(Table!$A:$XFD,$N20,COLUMN()))</f>
      </c>
      <c r="G20" s="6">
        <f>IF($N20="","",INDEX(Table!$A:$XFD,$N20,COLUMN()))</f>
      </c>
      <c r="H20" s="6">
        <f>IF($N20="","",INDEX(Table!$A:$XFD,$N20,COLUMN()))</f>
      </c>
      <c r="I20" s="6">
        <f>IF($N20="","",INDEX(Table!$A:$XFD,$N20,COLUMN()))</f>
      </c>
      <c r="J20" s="6">
        <f>IF($N20="","",INDEX(Table!$A:$XFD,$N20,COLUMN()))</f>
      </c>
      <c r="K20" s="6">
        <f>IF($N20="","",INDEX(Table!$A:$XFD,$N20,COLUMN()))</f>
      </c>
      <c r="L20" s="13">
        <f>IF($N20="","",INDEX(Table!$A:$XFD,$N20,COLUMN()))</f>
      </c>
      <c r="M20" s="13">
        <f>IF($N20="","",IF(INDEX(Table!$A:$XFD,$N20,COLUMN())=0,"",INDEX(Table!$A:$XFD,$N20,COLUMN())))</f>
      </c>
      <c r="N20" s="9">
        <f>IF(A20="","",IF(ISERROR(MATCH(A20,Table!$N:$N,0)),"",MATCH(A20,Table!$N:$N,0)))</f>
      </c>
      <c r="P20" s="1">
        <f>IF($N20="","",INDEX(Table!$A:$XFD,$N20,COLUMN()))</f>
      </c>
    </row>
    <row r="21" spans="1:16" ht="14.25" customHeight="1">
      <c r="A21" s="6">
        <f ca="1" t="shared" si="0"/>
      </c>
      <c r="B21" s="11">
        <f>IF($N21="","",INDEX(Table!$A:$XFD,$N21,COLUMN()))</f>
      </c>
      <c r="C21" s="68">
        <f>IF($N21="","",INDEX(Table!$A:$XFD,$N21,COLUMN()))</f>
      </c>
      <c r="D21" s="69">
        <f>IF($N21="","",INDEX(Table!$A:$XFD,$N21,COLUMN()))</f>
      </c>
      <c r="E21" s="69">
        <f>IF($N21="","",INDEX(Table!$A:$XFD,$N21,COLUMN()))</f>
      </c>
      <c r="F21" s="70">
        <f>IF($N21="","",INDEX(Table!$A:$XFD,$N21,COLUMN()))</f>
      </c>
      <c r="G21" s="6">
        <f>IF($N21="","",INDEX(Table!$A:$XFD,$N21,COLUMN()))</f>
      </c>
      <c r="H21" s="6">
        <f>IF($N21="","",INDEX(Table!$A:$XFD,$N21,COLUMN()))</f>
      </c>
      <c r="I21" s="6">
        <f>IF($N21="","",INDEX(Table!$A:$XFD,$N21,COLUMN()))</f>
      </c>
      <c r="J21" s="6">
        <f>IF($N21="","",INDEX(Table!$A:$XFD,$N21,COLUMN()))</f>
      </c>
      <c r="K21" s="6">
        <f>IF($N21="","",INDEX(Table!$A:$XFD,$N21,COLUMN()))</f>
      </c>
      <c r="L21" s="13">
        <f>IF($N21="","",INDEX(Table!$A:$XFD,$N21,COLUMN()))</f>
      </c>
      <c r="M21" s="13">
        <f>IF($N21="","",IF(INDEX(Table!$A:$XFD,$N21,COLUMN())=0,"",INDEX(Table!$A:$XFD,$N21,COLUMN())))</f>
      </c>
      <c r="N21" s="9">
        <f>IF(A21="","",IF(ISERROR(MATCH(A21,Table!$N:$N,0)),"",MATCH(A21,Table!$N:$N,0)))</f>
      </c>
      <c r="P21" s="1">
        <f>IF($N21="","",INDEX(Table!$A:$XFD,$N21,COLUMN()))</f>
      </c>
    </row>
    <row r="22" spans="1:16" ht="14.25" customHeight="1">
      <c r="A22" s="6">
        <f ca="1">IF(INDIRECT("Table!A"&amp;ROW())=0,"",INDIRECT("Table!A"&amp;ROW()))</f>
      </c>
      <c r="B22" s="11">
        <f>IF($N22="","",INDEX(Table!$A:$XFD,$N22,COLUMN()))</f>
      </c>
      <c r="C22" s="68">
        <f>IF($N22="","",INDEX(Table!$A:$XFD,$N22,COLUMN()))</f>
      </c>
      <c r="D22" s="69">
        <f>IF($N22="","",INDEX(Table!$A:$XFD,$N22,COLUMN()))</f>
      </c>
      <c r="E22" s="69">
        <f>IF($N22="","",INDEX(Table!$A:$XFD,$N22,COLUMN()))</f>
      </c>
      <c r="F22" s="70">
        <f>IF($N22="","",INDEX(Table!$A:$XFD,$N22,COLUMN()))</f>
      </c>
      <c r="G22" s="6">
        <f>IF($N22="","",INDEX(Table!$A:$XFD,$N22,COLUMN()))</f>
      </c>
      <c r="H22" s="6">
        <f>IF($N22="","",INDEX(Table!$A:$XFD,$N22,COLUMN()))</f>
      </c>
      <c r="I22" s="6">
        <f>IF($N22="","",INDEX(Table!$A:$XFD,$N22,COLUMN()))</f>
      </c>
      <c r="J22" s="6">
        <f>IF($N22="","",INDEX(Table!$A:$XFD,$N22,COLUMN()))</f>
      </c>
      <c r="K22" s="6">
        <f>IF($N22="","",INDEX(Table!$A:$XFD,$N22,COLUMN()))</f>
      </c>
      <c r="L22" s="13">
        <f>IF($N22="","",INDEX(Table!$A:$XFD,$N22,COLUMN()))</f>
      </c>
      <c r="M22" s="13">
        <f>IF($N22="","",IF(INDEX(Table!$A:$XFD,$N22,COLUMN())=0,"",INDEX(Table!$A:$XFD,$N22,COLUMN())))</f>
      </c>
      <c r="N22" s="9">
        <f>IF(A22="","",IF(ISERROR(MATCH(A22,Table!$N:$N,0)),"",MATCH(A22,Table!$N:$N,0)))</f>
      </c>
      <c r="P22" s="1">
        <f>IF($N22="","",INDEX(Table!$A:$XFD,$N22,COLUMN()))</f>
      </c>
    </row>
    <row r="23" spans="1:16" ht="14.25" customHeight="1">
      <c r="A23" s="6">
        <f ca="1" t="shared" si="0"/>
      </c>
      <c r="B23" s="11">
        <f>IF($N23="","",INDEX(Table!$A:$XFD,$N23,COLUMN()))</f>
      </c>
      <c r="C23" s="68">
        <f>IF($N23="","",INDEX(Table!$A:$XFD,$N23,COLUMN()))</f>
      </c>
      <c r="D23" s="69">
        <f>IF($N23="","",INDEX(Table!$A:$XFD,$N23,COLUMN()))</f>
      </c>
      <c r="E23" s="69">
        <f>IF($N23="","",INDEX(Table!$A:$XFD,$N23,COLUMN()))</f>
      </c>
      <c r="F23" s="70">
        <f>IF($N23="","",INDEX(Table!$A:$XFD,$N23,COLUMN()))</f>
      </c>
      <c r="G23" s="6">
        <f>IF($N23="","",INDEX(Table!$A:$XFD,$N23,COLUMN()))</f>
      </c>
      <c r="H23" s="6">
        <f>IF($N23="","",INDEX(Table!$A:$XFD,$N23,COLUMN()))</f>
      </c>
      <c r="I23" s="6">
        <f>IF($N23="","",INDEX(Table!$A:$XFD,$N23,COLUMN()))</f>
      </c>
      <c r="J23" s="6">
        <f>IF($N23="","",INDEX(Table!$A:$XFD,$N23,COLUMN()))</f>
      </c>
      <c r="K23" s="6">
        <f>IF($N23="","",INDEX(Table!$A:$XFD,$N23,COLUMN()))</f>
      </c>
      <c r="L23" s="13">
        <f>IF($N23="","",INDEX(Table!$A:$XFD,$N23,COLUMN()))</f>
      </c>
      <c r="M23" s="13">
        <f>IF($N23="","",IF(INDEX(Table!$A:$XFD,$N23,COLUMN())=0,"",INDEX(Table!$A:$XFD,$N23,COLUMN())))</f>
      </c>
      <c r="N23" s="9">
        <f>IF(A23="","",IF(ISERROR(MATCH(A23,Table!$N:$N,0)),"",MATCH(A23,Table!$N:$N,0)))</f>
      </c>
      <c r="P23" s="1">
        <f>IF($N23="","",INDEX(Table!$A:$XFD,$N23,COLUMN()))</f>
      </c>
    </row>
    <row r="24" spans="1:16" ht="14.25" customHeight="1">
      <c r="A24" s="6">
        <f ca="1" t="shared" si="0"/>
      </c>
      <c r="B24" s="11">
        <f>IF($N24="","",INDEX(Table!$A:$XFD,$N24,COLUMN()))</f>
      </c>
      <c r="C24" s="68">
        <f>IF($N24="","",INDEX(Table!$A:$XFD,$N24,COLUMN()))</f>
      </c>
      <c r="D24" s="69">
        <f>IF($N24="","",INDEX(Table!$A:$XFD,$N24,COLUMN()))</f>
      </c>
      <c r="E24" s="69">
        <f>IF($N24="","",INDEX(Table!$A:$XFD,$N24,COLUMN()))</f>
      </c>
      <c r="F24" s="70">
        <f>IF($N24="","",INDEX(Table!$A:$XFD,$N24,COLUMN()))</f>
      </c>
      <c r="G24" s="6">
        <f>IF($N24="","",INDEX(Table!$A:$XFD,$N24,COLUMN()))</f>
      </c>
      <c r="H24" s="6">
        <f>IF($N24="","",INDEX(Table!$A:$XFD,$N24,COLUMN()))</f>
      </c>
      <c r="I24" s="6">
        <f>IF($N24="","",INDEX(Table!$A:$XFD,$N24,COLUMN()))</f>
      </c>
      <c r="J24" s="6">
        <f>IF($N24="","",INDEX(Table!$A:$XFD,$N24,COLUMN()))</f>
      </c>
      <c r="K24" s="6">
        <f>IF($N24="","",INDEX(Table!$A:$XFD,$N24,COLUMN()))</f>
      </c>
      <c r="L24" s="13">
        <f>IF($N24="","",INDEX(Table!$A:$XFD,$N24,COLUMN()))</f>
      </c>
      <c r="M24" s="13">
        <f>IF($N24="","",IF(INDEX(Table!$A:$XFD,$N24,COLUMN())=0,"",INDEX(Table!$A:$XFD,$N24,COLUMN())))</f>
      </c>
      <c r="N24" s="9">
        <f>IF(A24="","",IF(ISERROR(MATCH(A24,Table!$N:$N,0)),"",MATCH(A24,Table!$N:$N,0)))</f>
      </c>
      <c r="P24" s="1">
        <f>IF($N24="","",INDEX(Table!$A:$XFD,$N24,COLUMN()))</f>
      </c>
    </row>
    <row r="25" spans="1:16" ht="14.25" customHeight="1">
      <c r="A25" s="6">
        <f ca="1" t="shared" si="0"/>
      </c>
      <c r="B25" s="11">
        <f>IF($N25="","",INDEX(Table!$A:$XFD,$N25,COLUMN()))</f>
      </c>
      <c r="C25" s="68">
        <f>IF($N25="","",INDEX(Table!$A:$XFD,$N25,COLUMN()))</f>
      </c>
      <c r="D25" s="69">
        <f>IF($N25="","",INDEX(Table!$A:$XFD,$N25,COLUMN()))</f>
      </c>
      <c r="E25" s="69">
        <f>IF($N25="","",INDEX(Table!$A:$XFD,$N25,COLUMN()))</f>
      </c>
      <c r="F25" s="70">
        <f>IF($N25="","",INDEX(Table!$A:$XFD,$N25,COLUMN()))</f>
      </c>
      <c r="G25" s="6">
        <f>IF($N25="","",INDEX(Table!$A:$XFD,$N25,COLUMN()))</f>
      </c>
      <c r="H25" s="6">
        <f>IF($N25="","",INDEX(Table!$A:$XFD,$N25,COLUMN()))</f>
      </c>
      <c r="I25" s="6">
        <f>IF($N25="","",INDEX(Table!$A:$XFD,$N25,COLUMN()))</f>
      </c>
      <c r="J25" s="6">
        <f>IF($N25="","",INDEX(Table!$A:$XFD,$N25,COLUMN()))</f>
      </c>
      <c r="K25" s="6">
        <f>IF($N25="","",INDEX(Table!$A:$XFD,$N25,COLUMN()))</f>
      </c>
      <c r="L25" s="13">
        <f>IF($N25="","",INDEX(Table!$A:$XFD,$N25,COLUMN()))</f>
      </c>
      <c r="M25" s="13">
        <f>IF($N25="","",IF(INDEX(Table!$A:$XFD,$N25,COLUMN())=0,"",INDEX(Table!$A:$XFD,$N25,COLUMN())))</f>
      </c>
      <c r="N25" s="9">
        <f>IF(A25="","",IF(ISERROR(MATCH(A25,Table!$N:$N,0)),"",MATCH(A25,Table!$N:$N,0)))</f>
      </c>
      <c r="P25" s="1">
        <f>IF($N25="","",INDEX(Table!$A:$XFD,$N25,COLUMN()))</f>
      </c>
    </row>
    <row r="26" spans="1:16" ht="14.25" customHeight="1">
      <c r="A26" s="6">
        <f ca="1" t="shared" si="0"/>
      </c>
      <c r="B26" s="11">
        <f>IF($N26="","",INDEX(Table!$A:$XFD,$N26,COLUMN()))</f>
      </c>
      <c r="C26" s="68">
        <f>IF($N26="","",INDEX(Table!$A:$XFD,$N26,COLUMN()))</f>
      </c>
      <c r="D26" s="69">
        <f>IF($N26="","",INDEX(Table!$A:$XFD,$N26,COLUMN()))</f>
      </c>
      <c r="E26" s="69">
        <f>IF($N26="","",INDEX(Table!$A:$XFD,$N26,COLUMN()))</f>
      </c>
      <c r="F26" s="70">
        <f>IF($N26="","",INDEX(Table!$A:$XFD,$N26,COLUMN()))</f>
      </c>
      <c r="G26" s="6">
        <f>IF($N26="","",INDEX(Table!$A:$XFD,$N26,COLUMN()))</f>
      </c>
      <c r="H26" s="6">
        <f>IF($N26="","",INDEX(Table!$A:$XFD,$N26,COLUMN()))</f>
      </c>
      <c r="I26" s="6">
        <f>IF($N26="","",INDEX(Table!$A:$XFD,$N26,COLUMN()))</f>
      </c>
      <c r="J26" s="6">
        <f>IF($N26="","",INDEX(Table!$A:$XFD,$N26,COLUMN()))</f>
      </c>
      <c r="K26" s="6">
        <f>IF($N26="","",INDEX(Table!$A:$XFD,$N26,COLUMN()))</f>
      </c>
      <c r="L26" s="13">
        <f>IF($N26="","",INDEX(Table!$A:$XFD,$N26,COLUMN()))</f>
      </c>
      <c r="M26" s="13">
        <f>IF($N26="","",IF(INDEX(Table!$A:$XFD,$N26,COLUMN())=0,"",INDEX(Table!$A:$XFD,$N26,COLUMN())))</f>
      </c>
      <c r="N26" s="9">
        <f>IF(A26="","",IF(ISERROR(MATCH(A26,Table!$N:$N,0)),"",MATCH(A26,Table!$N:$N,0)))</f>
      </c>
      <c r="P26" s="1">
        <f>IF($N26="","",INDEX(Table!$A:$XFD,$N26,COLUMN()))</f>
      </c>
    </row>
    <row r="27" spans="1:16" ht="14.25" customHeight="1">
      <c r="A27" s="6">
        <f ca="1" t="shared" si="0"/>
      </c>
      <c r="B27" s="11">
        <f>IF($N27="","",INDEX(Table!$A:$XFD,$N27,COLUMN()))</f>
      </c>
      <c r="C27" s="68">
        <f>IF($N27="","",INDEX(Table!$A:$XFD,$N27,COLUMN()))</f>
      </c>
      <c r="D27" s="69">
        <f>IF($N27="","",INDEX(Table!$A:$XFD,$N27,COLUMN()))</f>
      </c>
      <c r="E27" s="69">
        <f>IF($N27="","",INDEX(Table!$A:$XFD,$N27,COLUMN()))</f>
      </c>
      <c r="F27" s="70">
        <f>IF($N27="","",INDEX(Table!$A:$XFD,$N27,COLUMN()))</f>
      </c>
      <c r="G27" s="6">
        <f>IF($N27="","",INDEX(Table!$A:$XFD,$N27,COLUMN()))</f>
      </c>
      <c r="H27" s="6">
        <f>IF($N27="","",INDEX(Table!$A:$XFD,$N27,COLUMN()))</f>
      </c>
      <c r="I27" s="6">
        <f>IF($N27="","",INDEX(Table!$A:$XFD,$N27,COLUMN()))</f>
      </c>
      <c r="J27" s="6">
        <f>IF($N27="","",INDEX(Table!$A:$XFD,$N27,COLUMN()))</f>
      </c>
      <c r="K27" s="6">
        <f>IF($N27="","",INDEX(Table!$A:$XFD,$N27,COLUMN()))</f>
      </c>
      <c r="L27" s="13">
        <f>IF($N27="","",INDEX(Table!$A:$XFD,$N27,COLUMN()))</f>
      </c>
      <c r="M27" s="13">
        <f>IF($N27="","",IF(INDEX(Table!$A:$XFD,$N27,COLUMN())=0,"",INDEX(Table!$A:$XFD,$N27,COLUMN())))</f>
      </c>
      <c r="N27" s="9">
        <f>IF(A27="","",IF(ISERROR(MATCH(A27,Table!$N:$N,0)),"",MATCH(A27,Table!$N:$N,0)))</f>
      </c>
      <c r="P27" s="1">
        <f>IF($N27="","",INDEX(Table!$A:$XFD,$N27,COLUMN()))</f>
      </c>
    </row>
    <row r="28" spans="1:16" ht="14.25" customHeight="1">
      <c r="A28" s="6">
        <f ca="1" t="shared" si="0"/>
      </c>
      <c r="B28" s="11">
        <f>IF($N28="","",INDEX(Table!$A:$XFD,$N28,COLUMN()))</f>
      </c>
      <c r="C28" s="68">
        <f>IF($N28="","",INDEX(Table!$A:$XFD,$N28,COLUMN()))</f>
      </c>
      <c r="D28" s="69">
        <f>IF($N28="","",INDEX(Table!$A:$XFD,$N28,COLUMN()))</f>
      </c>
      <c r="E28" s="69">
        <f>IF($N28="","",INDEX(Table!$A:$XFD,$N28,COLUMN()))</f>
      </c>
      <c r="F28" s="70">
        <f>IF($N28="","",INDEX(Table!$A:$XFD,$N28,COLUMN()))</f>
      </c>
      <c r="G28" s="6">
        <f>IF($N28="","",INDEX(Table!$A:$XFD,$N28,COLUMN()))</f>
      </c>
      <c r="H28" s="6">
        <f>IF($N28="","",INDEX(Table!$A:$XFD,$N28,COLUMN()))</f>
      </c>
      <c r="I28" s="6">
        <f>IF($N28="","",INDEX(Table!$A:$XFD,$N28,COLUMN()))</f>
      </c>
      <c r="J28" s="6">
        <f>IF($N28="","",INDEX(Table!$A:$XFD,$N28,COLUMN()))</f>
      </c>
      <c r="K28" s="6">
        <f>IF($N28="","",INDEX(Table!$A:$XFD,$N28,COLUMN()))</f>
      </c>
      <c r="L28" s="13">
        <f>IF($N28="","",INDEX(Table!$A:$XFD,$N28,COLUMN()))</f>
      </c>
      <c r="M28" s="13">
        <f>IF($N28="","",IF(INDEX(Table!$A:$XFD,$N28,COLUMN())=0,"",INDEX(Table!$A:$XFD,$N28,COLUMN())))</f>
      </c>
      <c r="N28" s="9">
        <f>IF(A28="","",IF(ISERROR(MATCH(A28,Table!$N:$N,0)),"",MATCH(A28,Table!$N:$N,0)))</f>
      </c>
      <c r="P28" s="1">
        <f>IF($N28="","",INDEX(Table!$A:$XFD,$N28,COLUMN()))</f>
      </c>
    </row>
    <row r="29" spans="1:16" ht="14.25" customHeight="1">
      <c r="A29" s="6">
        <f ca="1" t="shared" si="0"/>
      </c>
      <c r="B29" s="11">
        <f>IF($N29="","",INDEX(Table!$A:$XFD,$N29,COLUMN()))</f>
      </c>
      <c r="C29" s="68">
        <f>IF($N29="","",INDEX(Table!$A:$XFD,$N29,COLUMN()))</f>
      </c>
      <c r="D29" s="69">
        <f>IF($N29="","",INDEX(Table!$A:$XFD,$N29,COLUMN()))</f>
      </c>
      <c r="E29" s="69">
        <f>IF($N29="","",INDEX(Table!$A:$XFD,$N29,COLUMN()))</f>
      </c>
      <c r="F29" s="70">
        <f>IF($N29="","",INDEX(Table!$A:$XFD,$N29,COLUMN()))</f>
      </c>
      <c r="G29" s="6">
        <f>IF($N29="","",INDEX(Table!$A:$XFD,$N29,COLUMN()))</f>
      </c>
      <c r="H29" s="6">
        <f>IF($N29="","",INDEX(Table!$A:$XFD,$N29,COLUMN()))</f>
      </c>
      <c r="I29" s="6">
        <f>IF($N29="","",INDEX(Table!$A:$XFD,$N29,COLUMN()))</f>
      </c>
      <c r="J29" s="6">
        <f>IF($N29="","",INDEX(Table!$A:$XFD,$N29,COLUMN()))</f>
      </c>
      <c r="K29" s="6">
        <f>IF($N29="","",INDEX(Table!$A:$XFD,$N29,COLUMN()))</f>
      </c>
      <c r="L29" s="13">
        <f>IF($N29="","",INDEX(Table!$A:$XFD,$N29,COLUMN()))</f>
      </c>
      <c r="M29" s="13">
        <f>IF($N29="","",IF(INDEX(Table!$A:$XFD,$N29,COLUMN())=0,"",INDEX(Table!$A:$XFD,$N29,COLUMN())))</f>
      </c>
      <c r="N29" s="9">
        <f>IF(A29="","",IF(ISERROR(MATCH(A29,Table!$N:$N,0)),"",MATCH(A29,Table!$N:$N,0)))</f>
      </c>
      <c r="P29" s="1">
        <f>IF($N29="","",INDEX(Table!$A:$XFD,$N29,COLUMN()))</f>
      </c>
    </row>
    <row r="30" spans="1:16" ht="14.25" customHeight="1">
      <c r="A30" s="6">
        <f ca="1" t="shared" si="0"/>
      </c>
      <c r="B30" s="11">
        <f>IF($N30="","",INDEX(Table!$A:$XFD,$N30,COLUMN()))</f>
      </c>
      <c r="C30" s="68">
        <f>IF($N30="","",INDEX(Table!$A:$XFD,$N30,COLUMN()))</f>
      </c>
      <c r="D30" s="69">
        <f>IF($N30="","",INDEX(Table!$A:$XFD,$N30,COLUMN()))</f>
      </c>
      <c r="E30" s="69">
        <f>IF($N30="","",INDEX(Table!$A:$XFD,$N30,COLUMN()))</f>
      </c>
      <c r="F30" s="70">
        <f>IF($N30="","",INDEX(Table!$A:$XFD,$N30,COLUMN()))</f>
      </c>
      <c r="G30" s="6">
        <f>IF($N30="","",INDEX(Table!$A:$XFD,$N30,COLUMN()))</f>
      </c>
      <c r="H30" s="6">
        <f>IF($N30="","",INDEX(Table!$A:$XFD,$N30,COLUMN()))</f>
      </c>
      <c r="I30" s="6">
        <f>IF($N30="","",INDEX(Table!$A:$XFD,$N30,COLUMN()))</f>
      </c>
      <c r="J30" s="6">
        <f>IF($N30="","",INDEX(Table!$A:$XFD,$N30,COLUMN()))</f>
      </c>
      <c r="K30" s="6">
        <f>IF($N30="","",INDEX(Table!$A:$XFD,$N30,COLUMN()))</f>
      </c>
      <c r="L30" s="13">
        <f>IF($N30="","",INDEX(Table!$A:$XFD,$N30,COLUMN()))</f>
      </c>
      <c r="M30" s="13">
        <f>IF($N30="","",IF(INDEX(Table!$A:$XFD,$N30,COLUMN())=0,"",INDEX(Table!$A:$XFD,$N30,COLUMN())))</f>
      </c>
      <c r="N30" s="9">
        <f>IF(A30="","",IF(ISERROR(MATCH(A30,Table!$N:$N,0)),"",MATCH(A30,Table!$N:$N,0)))</f>
      </c>
      <c r="P30" s="1">
        <f>IF($N30="","",INDEX(Table!$A:$XFD,$N30,COLUMN()))</f>
      </c>
    </row>
    <row r="31" spans="1:16" ht="14.25" customHeight="1">
      <c r="A31" s="6">
        <f ca="1" t="shared" si="0"/>
      </c>
      <c r="B31" s="11">
        <f>IF($N31="","",INDEX(Table!$A:$XFD,$N31,COLUMN()))</f>
      </c>
      <c r="C31" s="68">
        <f>IF($N31="","",INDEX(Table!$A:$XFD,$N31,COLUMN()))</f>
      </c>
      <c r="D31" s="69">
        <f>IF($N31="","",INDEX(Table!$A:$XFD,$N31,COLUMN()))</f>
      </c>
      <c r="E31" s="69">
        <f>IF($N31="","",INDEX(Table!$A:$XFD,$N31,COLUMN()))</f>
      </c>
      <c r="F31" s="70">
        <f>IF($N31="","",INDEX(Table!$A:$XFD,$N31,COLUMN()))</f>
      </c>
      <c r="G31" s="6">
        <f>IF($N31="","",INDEX(Table!$A:$XFD,$N31,COLUMN()))</f>
      </c>
      <c r="H31" s="6">
        <f>IF($N31="","",INDEX(Table!$A:$XFD,$N31,COLUMN()))</f>
      </c>
      <c r="I31" s="6">
        <f>IF($N31="","",INDEX(Table!$A:$XFD,$N31,COLUMN()))</f>
      </c>
      <c r="J31" s="6">
        <f>IF($N31="","",INDEX(Table!$A:$XFD,$N31,COLUMN()))</f>
      </c>
      <c r="K31" s="6">
        <f>IF($N31="","",INDEX(Table!$A:$XFD,$N31,COLUMN()))</f>
      </c>
      <c r="L31" s="13">
        <f>IF($N31="","",INDEX(Table!$A:$XFD,$N31,COLUMN()))</f>
      </c>
      <c r="M31" s="13">
        <f>IF($N31="","",IF(INDEX(Table!$A:$XFD,$N31,COLUMN())=0,"",INDEX(Table!$A:$XFD,$N31,COLUMN())))</f>
      </c>
      <c r="N31" s="9">
        <f>IF(A31="","",IF(ISERROR(MATCH(A31,Table!$N:$N,0)),"",MATCH(A31,Table!$N:$N,0)))</f>
      </c>
      <c r="P31" s="1">
        <f>IF($N31="","",INDEX(Table!$A:$XFD,$N31,COLUMN()))</f>
      </c>
    </row>
    <row r="32" spans="1:16" ht="14.25" customHeight="1">
      <c r="A32" s="6">
        <f ca="1" t="shared" si="0"/>
      </c>
      <c r="B32" s="11">
        <f>IF($N32="","",INDEX(Table!$A:$XFD,$N32,COLUMN()))</f>
      </c>
      <c r="C32" s="68">
        <f>IF($N32="","",INDEX(Table!$A:$XFD,$N32,COLUMN()))</f>
      </c>
      <c r="D32" s="69">
        <f>IF($N32="","",INDEX(Table!$A:$XFD,$N32,COLUMN()))</f>
      </c>
      <c r="E32" s="69">
        <f>IF($N32="","",INDEX(Table!$A:$XFD,$N32,COLUMN()))</f>
      </c>
      <c r="F32" s="70">
        <f>IF($N32="","",INDEX(Table!$A:$XFD,$N32,COLUMN()))</f>
      </c>
      <c r="G32" s="6">
        <f>IF($N32="","",INDEX(Table!$A:$XFD,$N32,COLUMN()))</f>
      </c>
      <c r="H32" s="6">
        <f>IF($N32="","",INDEX(Table!$A:$XFD,$N32,COLUMN()))</f>
      </c>
      <c r="I32" s="6">
        <f>IF($N32="","",INDEX(Table!$A:$XFD,$N32,COLUMN()))</f>
      </c>
      <c r="J32" s="6">
        <f>IF($N32="","",INDEX(Table!$A:$XFD,$N32,COLUMN()))</f>
      </c>
      <c r="K32" s="6">
        <f>IF($N32="","",INDEX(Table!$A:$XFD,$N32,COLUMN()))</f>
      </c>
      <c r="L32" s="13">
        <f>IF($N32="","",INDEX(Table!$A:$XFD,$N32,COLUMN()))</f>
      </c>
      <c r="M32" s="13">
        <f>IF($N32="","",IF(INDEX(Table!$A:$XFD,$N32,COLUMN())=0,"",INDEX(Table!$A:$XFD,$N32,COLUMN())))</f>
      </c>
      <c r="N32" s="9">
        <f>IF(A32="","",IF(ISERROR(MATCH(A32,Table!$N:$N,0)),"",MATCH(A32,Table!$N:$N,0)))</f>
      </c>
      <c r="P32" s="1">
        <f>IF($N32="","",INDEX(Table!$A:$XFD,$N32,COLUMN()))</f>
      </c>
    </row>
    <row r="33" spans="1:16" ht="14.25" customHeight="1">
      <c r="A33" s="6">
        <f ca="1" t="shared" si="0"/>
      </c>
      <c r="B33" s="11">
        <f>IF($N33="","",INDEX(Table!$A:$XFD,$N33,COLUMN()))</f>
      </c>
      <c r="C33" s="68">
        <f>IF($N33="","",INDEX(Table!$A:$XFD,$N33,COLUMN()))</f>
      </c>
      <c r="D33" s="69">
        <f>IF($N33="","",INDEX(Table!$A:$XFD,$N33,COLUMN()))</f>
      </c>
      <c r="E33" s="69">
        <f>IF($N33="","",INDEX(Table!$A:$XFD,$N33,COLUMN()))</f>
      </c>
      <c r="F33" s="70">
        <f>IF($N33="","",INDEX(Table!$A:$XFD,$N33,COLUMN()))</f>
      </c>
      <c r="G33" s="6">
        <f>IF($N33="","",INDEX(Table!$A:$XFD,$N33,COLUMN()))</f>
      </c>
      <c r="H33" s="6">
        <f>IF($N33="","",INDEX(Table!$A:$XFD,$N33,COLUMN()))</f>
      </c>
      <c r="I33" s="6">
        <f>IF($N33="","",INDEX(Table!$A:$XFD,$N33,COLUMN()))</f>
      </c>
      <c r="J33" s="6">
        <f>IF($N33="","",INDEX(Table!$A:$XFD,$N33,COLUMN()))</f>
      </c>
      <c r="K33" s="6">
        <f>IF($N33="","",INDEX(Table!$A:$XFD,$N33,COLUMN()))</f>
      </c>
      <c r="L33" s="13">
        <f>IF($N33="","",INDEX(Table!$A:$XFD,$N33,COLUMN()))</f>
      </c>
      <c r="M33" s="13">
        <f>IF($N33="","",IF(INDEX(Table!$A:$XFD,$N33,COLUMN())=0,"",INDEX(Table!$A:$XFD,$N33,COLUMN())))</f>
      </c>
      <c r="N33" s="9">
        <f>IF(A33="","",IF(ISERROR(MATCH(A33,Table!$N:$N,0)),"",MATCH(A33,Table!$N:$N,0)))</f>
      </c>
      <c r="P33" s="1">
        <f>IF($N33="","",INDEX(Table!$A:$XFD,$N33,COLUMN()))</f>
      </c>
    </row>
    <row r="34" spans="1:16" ht="14.25" customHeight="1">
      <c r="A34" s="6">
        <f ca="1" t="shared" si="0"/>
      </c>
      <c r="B34" s="11">
        <f>IF($N34="","",INDEX(Table!$A:$XFD,$N34,COLUMN()))</f>
      </c>
      <c r="C34" s="68">
        <f>IF($N34="","",INDEX(Table!$A:$XFD,$N34,COLUMN()))</f>
      </c>
      <c r="D34" s="69">
        <f>IF($N34="","",INDEX(Table!$A:$XFD,$N34,COLUMN()))</f>
      </c>
      <c r="E34" s="69">
        <f>IF($N34="","",INDEX(Table!$A:$XFD,$N34,COLUMN()))</f>
      </c>
      <c r="F34" s="70">
        <f>IF($N34="","",INDEX(Table!$A:$XFD,$N34,COLUMN()))</f>
      </c>
      <c r="G34" s="6">
        <f>IF($N34="","",INDEX(Table!$A:$XFD,$N34,COLUMN()))</f>
      </c>
      <c r="H34" s="6">
        <f>IF($N34="","",INDEX(Table!$A:$XFD,$N34,COLUMN()))</f>
      </c>
      <c r="I34" s="6">
        <f>IF($N34="","",INDEX(Table!$A:$XFD,$N34,COLUMN()))</f>
      </c>
      <c r="J34" s="6">
        <f>IF($N34="","",INDEX(Table!$A:$XFD,$N34,COLUMN()))</f>
      </c>
      <c r="K34" s="6">
        <f>IF($N34="","",INDEX(Table!$A:$XFD,$N34,COLUMN()))</f>
      </c>
      <c r="L34" s="13">
        <f>IF($N34="","",INDEX(Table!$A:$XFD,$N34,COLUMN()))</f>
      </c>
      <c r="M34" s="13">
        <f>IF($N34="","",IF(INDEX(Table!$A:$XFD,$N34,COLUMN())=0,"",INDEX(Table!$A:$XFD,$N34,COLUMN())))</f>
      </c>
      <c r="N34" s="9">
        <f>IF(A34="","",IF(ISERROR(MATCH(A34,Table!$N:$N,0)),"",MATCH(A34,Table!$N:$N,0)))</f>
      </c>
      <c r="P34" s="1">
        <f>IF($N34="","",INDEX(Table!$A:$XFD,$N34,COLUMN()))</f>
      </c>
    </row>
    <row r="35" spans="1:16" ht="14.25" customHeight="1">
      <c r="A35" s="6">
        <f ca="1" t="shared" si="0"/>
      </c>
      <c r="B35" s="11">
        <f>IF($N35="","",INDEX(Table!$A:$XFD,$N35,COLUMN()))</f>
      </c>
      <c r="C35" s="68">
        <f>IF($N35="","",INDEX(Table!$A:$XFD,$N35,COLUMN()))</f>
      </c>
      <c r="D35" s="69">
        <f>IF($N35="","",INDEX(Table!$A:$XFD,$N35,COLUMN()))</f>
      </c>
      <c r="E35" s="69">
        <f>IF($N35="","",INDEX(Table!$A:$XFD,$N35,COLUMN()))</f>
      </c>
      <c r="F35" s="70">
        <f>IF($N35="","",INDEX(Table!$A:$XFD,$N35,COLUMN()))</f>
      </c>
      <c r="G35" s="6">
        <f>IF($N35="","",INDEX(Table!$A:$XFD,$N35,COLUMN()))</f>
      </c>
      <c r="H35" s="6">
        <f>IF($N35="","",INDEX(Table!$A:$XFD,$N35,COLUMN()))</f>
      </c>
      <c r="I35" s="6">
        <f>IF($N35="","",INDEX(Table!$A:$XFD,$N35,COLUMN()))</f>
      </c>
      <c r="J35" s="6">
        <f>IF($N35="","",INDEX(Table!$A:$XFD,$N35,COLUMN()))</f>
      </c>
      <c r="K35" s="6">
        <f>IF($N35="","",INDEX(Table!$A:$XFD,$N35,COLUMN()))</f>
      </c>
      <c r="L35" s="13">
        <f>IF($N35="","",INDEX(Table!$A:$XFD,$N35,COLUMN()))</f>
      </c>
      <c r="M35" s="13">
        <f>IF($N35="","",IF(INDEX(Table!$A:$XFD,$N35,COLUMN())=0,"",INDEX(Table!$A:$XFD,$N35,COLUMN())))</f>
      </c>
      <c r="N35" s="9">
        <f>IF(A35="","",IF(ISERROR(MATCH(A35,Table!$N:$N,0)),"",MATCH(A35,Table!$N:$N,0)))</f>
      </c>
      <c r="P35" s="1">
        <f>IF($N35="","",INDEX(Table!$A:$XFD,$N35,COLUMN()))</f>
      </c>
    </row>
    <row r="36" spans="1:16" ht="14.25" customHeight="1">
      <c r="A36" s="6">
        <f ca="1" t="shared" si="0"/>
      </c>
      <c r="B36" s="11">
        <f>IF($N36="","",INDEX(Table!$A:$XFD,$N36,COLUMN()))</f>
      </c>
      <c r="C36" s="68">
        <f>IF($N36="","",INDEX(Table!$A:$XFD,$N36,COLUMN()))</f>
      </c>
      <c r="D36" s="69">
        <f>IF($N36="","",INDEX(Table!$A:$XFD,$N36,COLUMN()))</f>
      </c>
      <c r="E36" s="69">
        <f>IF($N36="","",INDEX(Table!$A:$XFD,$N36,COLUMN()))</f>
      </c>
      <c r="F36" s="70">
        <f>IF($N36="","",INDEX(Table!$A:$XFD,$N36,COLUMN()))</f>
      </c>
      <c r="G36" s="6">
        <f>IF($N36="","",INDEX(Table!$A:$XFD,$N36,COLUMN()))</f>
      </c>
      <c r="H36" s="6">
        <f>IF($N36="","",INDEX(Table!$A:$XFD,$N36,COLUMN()))</f>
      </c>
      <c r="I36" s="6">
        <f>IF($N36="","",INDEX(Table!$A:$XFD,$N36,COLUMN()))</f>
      </c>
      <c r="J36" s="6">
        <f>IF($N36="","",INDEX(Table!$A:$XFD,$N36,COLUMN()))</f>
      </c>
      <c r="K36" s="6">
        <f>IF($N36="","",INDEX(Table!$A:$XFD,$N36,COLUMN()))</f>
      </c>
      <c r="L36" s="13">
        <f>IF($N36="","",INDEX(Table!$A:$XFD,$N36,COLUMN()))</f>
      </c>
      <c r="M36" s="13">
        <f>IF($N36="","",IF(INDEX(Table!$A:$XFD,$N36,COLUMN())=0,"",INDEX(Table!$A:$XFD,$N36,COLUMN())))</f>
      </c>
      <c r="N36" s="9">
        <f>IF(A36="","",IF(ISERROR(MATCH(A36,Table!$N:$N,0)),"",MATCH(A36,Table!$N:$N,0)))</f>
      </c>
      <c r="P36" s="1">
        <f>IF($N36="","",INDEX(Table!$A:$XFD,$N36,COLUMN()))</f>
      </c>
    </row>
    <row r="37" spans="1:16" ht="14.25" customHeight="1">
      <c r="A37" s="6">
        <f ca="1" t="shared" si="0"/>
      </c>
      <c r="B37" s="11">
        <f>IF($N37="","",INDEX(Table!$A:$XFD,$N37,COLUMN()))</f>
      </c>
      <c r="C37" s="68">
        <f>IF($N37="","",INDEX(Table!$A:$XFD,$N37,COLUMN()))</f>
      </c>
      <c r="D37" s="69">
        <f>IF($N37="","",INDEX(Table!$A:$XFD,$N37,COLUMN()))</f>
      </c>
      <c r="E37" s="69">
        <f>IF($N37="","",INDEX(Table!$A:$XFD,$N37,COLUMN()))</f>
      </c>
      <c r="F37" s="70">
        <f>IF($N37="","",INDEX(Table!$A:$XFD,$N37,COLUMN()))</f>
      </c>
      <c r="G37" s="6">
        <f>IF($N37="","",INDEX(Table!$A:$XFD,$N37,COLUMN()))</f>
      </c>
      <c r="H37" s="6">
        <f>IF($N37="","",INDEX(Table!$A:$XFD,$N37,COLUMN()))</f>
      </c>
      <c r="I37" s="6">
        <f>IF($N37="","",INDEX(Table!$A:$XFD,$N37,COLUMN()))</f>
      </c>
      <c r="J37" s="6">
        <f>IF($N37="","",INDEX(Table!$A:$XFD,$N37,COLUMN()))</f>
      </c>
      <c r="K37" s="6">
        <f>IF($N37="","",INDEX(Table!$A:$XFD,$N37,COLUMN()))</f>
      </c>
      <c r="L37" s="13">
        <f>IF($N37="","",INDEX(Table!$A:$XFD,$N37,COLUMN()))</f>
      </c>
      <c r="M37" s="13">
        <f>IF($N37="","",IF(INDEX(Table!$A:$XFD,$N37,COLUMN())=0,"",INDEX(Table!$A:$XFD,$N37,COLUMN())))</f>
      </c>
      <c r="N37" s="9">
        <f>IF(A37="","",IF(ISERROR(MATCH(A37,Table!$N:$N,0)),"",MATCH(A37,Table!$N:$N,0)))</f>
      </c>
      <c r="P37" s="1">
        <f>IF($N37="","",INDEX(Table!$A:$XFD,$N37,COLUMN()))</f>
      </c>
    </row>
    <row r="38" spans="1:16" ht="14.25" customHeight="1">
      <c r="A38" s="6">
        <f ca="1" t="shared" si="0"/>
      </c>
      <c r="B38" s="11">
        <f>IF($N38="","",INDEX(Table!$A:$XFD,$N38,COLUMN()))</f>
      </c>
      <c r="C38" s="68">
        <f>IF($N38="","",INDEX(Table!$A:$XFD,$N38,COLUMN()))</f>
      </c>
      <c r="D38" s="69">
        <f>IF($N38="","",INDEX(Table!$A:$XFD,$N38,COLUMN()))</f>
      </c>
      <c r="E38" s="69">
        <f>IF($N38="","",INDEX(Table!$A:$XFD,$N38,COLUMN()))</f>
      </c>
      <c r="F38" s="70">
        <f>IF($N38="","",INDEX(Table!$A:$XFD,$N38,COLUMN()))</f>
      </c>
      <c r="G38" s="6">
        <f>IF($N38="","",INDEX(Table!$A:$XFD,$N38,COLUMN()))</f>
      </c>
      <c r="H38" s="6">
        <f>IF($N38="","",INDEX(Table!$A:$XFD,$N38,COLUMN()))</f>
      </c>
      <c r="I38" s="6">
        <f>IF($N38="","",INDEX(Table!$A:$XFD,$N38,COLUMN()))</f>
      </c>
      <c r="J38" s="6">
        <f>IF($N38="","",INDEX(Table!$A:$XFD,$N38,COLUMN()))</f>
      </c>
      <c r="K38" s="6">
        <f>IF($N38="","",INDEX(Table!$A:$XFD,$N38,COLUMN()))</f>
      </c>
      <c r="L38" s="13">
        <f>IF($N38="","",INDEX(Table!$A:$XFD,$N38,COLUMN()))</f>
      </c>
      <c r="M38" s="13">
        <f>IF($N38="","",IF(INDEX(Table!$A:$XFD,$N38,COLUMN())=0,"",INDEX(Table!$A:$XFD,$N38,COLUMN())))</f>
      </c>
      <c r="N38" s="9">
        <f>IF(A38="","",IF(ISERROR(MATCH(A38,Table!$N:$N,0)),"",MATCH(A38,Table!$N:$N,0)))</f>
      </c>
      <c r="P38" s="1">
        <f>IF($N38="","",INDEX(Table!$A:$XFD,$N38,COLUMN()))</f>
      </c>
    </row>
    <row r="39" spans="1:16" ht="14.25" customHeight="1">
      <c r="A39" s="6">
        <f ca="1" t="shared" si="0"/>
      </c>
      <c r="B39" s="11">
        <f>IF($N39="","",INDEX(Table!$A:$XFD,$N39,COLUMN()))</f>
      </c>
      <c r="C39" s="68">
        <f>IF($N39="","",INDEX(Table!$A:$XFD,$N39,COLUMN()))</f>
      </c>
      <c r="D39" s="69">
        <f>IF($N39="","",INDEX(Table!$A:$XFD,$N39,COLUMN()))</f>
      </c>
      <c r="E39" s="69">
        <f>IF($N39="","",INDEX(Table!$A:$XFD,$N39,COLUMN()))</f>
      </c>
      <c r="F39" s="70">
        <f>IF($N39="","",INDEX(Table!$A:$XFD,$N39,COLUMN()))</f>
      </c>
      <c r="G39" s="6">
        <f>IF($N39="","",INDEX(Table!$A:$XFD,$N39,COLUMN()))</f>
      </c>
      <c r="H39" s="6">
        <f>IF($N39="","",INDEX(Table!$A:$XFD,$N39,COLUMN()))</f>
      </c>
      <c r="I39" s="6">
        <f>IF($N39="","",INDEX(Table!$A:$XFD,$N39,COLUMN()))</f>
      </c>
      <c r="J39" s="6">
        <f>IF($N39="","",INDEX(Table!$A:$XFD,$N39,COLUMN()))</f>
      </c>
      <c r="K39" s="6">
        <f>IF($N39="","",INDEX(Table!$A:$XFD,$N39,COLUMN()))</f>
      </c>
      <c r="L39" s="13">
        <f>IF($N39="","",INDEX(Table!$A:$XFD,$N39,COLUMN()))</f>
      </c>
      <c r="M39" s="13">
        <f>IF($N39="","",IF(INDEX(Table!$A:$XFD,$N39,COLUMN())=0,"",INDEX(Table!$A:$XFD,$N39,COLUMN())))</f>
      </c>
      <c r="N39" s="9">
        <f>IF(A39="","",IF(ISERROR(MATCH(A39,Table!$N:$N,0)),"",MATCH(A39,Table!$N:$N,0)))</f>
      </c>
      <c r="P39" s="1">
        <f>IF($N39="","",INDEX(Table!$A:$XFD,$N39,COLUMN()))</f>
      </c>
    </row>
    <row r="40" spans="1:16" ht="14.25" customHeight="1">
      <c r="A40" s="6">
        <f ca="1" t="shared" si="0"/>
      </c>
      <c r="B40" s="11">
        <f>IF($N40="","",INDEX(Table!$A:$XFD,$N40,COLUMN()))</f>
      </c>
      <c r="C40" s="68">
        <f>IF($N40="","",INDEX(Table!$A:$XFD,$N40,COLUMN()))</f>
      </c>
      <c r="D40" s="69">
        <f>IF($N40="","",INDEX(Table!$A:$XFD,$N40,COLUMN()))</f>
      </c>
      <c r="E40" s="69">
        <f>IF($N40="","",INDEX(Table!$A:$XFD,$N40,COLUMN()))</f>
      </c>
      <c r="F40" s="70">
        <f>IF($N40="","",INDEX(Table!$A:$XFD,$N40,COLUMN()))</f>
      </c>
      <c r="G40" s="6">
        <f>IF($N40="","",INDEX(Table!$A:$XFD,$N40,COLUMN()))</f>
      </c>
      <c r="H40" s="6">
        <f>IF($N40="","",INDEX(Table!$A:$XFD,$N40,COLUMN()))</f>
      </c>
      <c r="I40" s="6">
        <f>IF($N40="","",INDEX(Table!$A:$XFD,$N40,COLUMN()))</f>
      </c>
      <c r="J40" s="6">
        <f>IF($N40="","",INDEX(Table!$A:$XFD,$N40,COLUMN()))</f>
      </c>
      <c r="K40" s="6">
        <f>IF($N40="","",INDEX(Table!$A:$XFD,$N40,COLUMN()))</f>
      </c>
      <c r="L40" s="13">
        <f>IF($N40="","",INDEX(Table!$A:$XFD,$N40,COLUMN()))</f>
      </c>
      <c r="M40" s="13">
        <f>IF($N40="","",IF(INDEX(Table!$A:$XFD,$N40,COLUMN())=0,"",INDEX(Table!$A:$XFD,$N40,COLUMN())))</f>
      </c>
      <c r="N40" s="9">
        <f>IF(A40="","",IF(ISERROR(MATCH(A40,Table!$N:$N,0)),"",MATCH(A40,Table!$N:$N,0)))</f>
      </c>
      <c r="P40" s="1">
        <f>IF($N40="","",INDEX(Table!$A:$XFD,$N40,COLUMN()))</f>
      </c>
    </row>
    <row r="41" spans="1:16" ht="14.25" customHeight="1">
      <c r="A41" s="6">
        <f ca="1" t="shared" si="0"/>
      </c>
      <c r="B41" s="11">
        <f>IF($N41="","",INDEX(Table!$A:$XFD,$N41,COLUMN()))</f>
      </c>
      <c r="C41" s="68">
        <f>IF($N41="","",INDEX(Table!$A:$XFD,$N41,COLUMN()))</f>
      </c>
      <c r="D41" s="69">
        <f>IF($N41="","",INDEX(Table!$A:$XFD,$N41,COLUMN()))</f>
      </c>
      <c r="E41" s="69">
        <f>IF($N41="","",INDEX(Table!$A:$XFD,$N41,COLUMN()))</f>
      </c>
      <c r="F41" s="70">
        <f>IF($N41="","",INDEX(Table!$A:$XFD,$N41,COLUMN()))</f>
      </c>
      <c r="G41" s="6">
        <f>IF($N41="","",INDEX(Table!$A:$XFD,$N41,COLUMN()))</f>
      </c>
      <c r="H41" s="6">
        <f>IF($N41="","",INDEX(Table!$A:$XFD,$N41,COLUMN()))</f>
      </c>
      <c r="I41" s="6">
        <f>IF($N41="","",INDEX(Table!$A:$XFD,$N41,COLUMN()))</f>
      </c>
      <c r="J41" s="6">
        <f>IF($N41="","",INDEX(Table!$A:$XFD,$N41,COLUMN()))</f>
      </c>
      <c r="K41" s="6">
        <f>IF($N41="","",INDEX(Table!$A:$XFD,$N41,COLUMN()))</f>
      </c>
      <c r="L41" s="13">
        <f>IF($N41="","",INDEX(Table!$A:$XFD,$N41,COLUMN()))</f>
      </c>
      <c r="M41" s="13">
        <f>IF($N41="","",IF(INDEX(Table!$A:$XFD,$N41,COLUMN())=0,"",INDEX(Table!$A:$XFD,$N41,COLUMN())))</f>
      </c>
      <c r="N41" s="9">
        <f>IF(A41="","",IF(ISERROR(MATCH(A41,Table!$N:$N,0)),"",MATCH(A41,Table!$N:$N,0)))</f>
      </c>
      <c r="P41" s="1">
        <f>IF($N41="","",INDEX(Table!$A:$XFD,$N41,COLUMN()))</f>
      </c>
    </row>
    <row r="42" spans="1:16" ht="14.25" customHeight="1">
      <c r="A42" s="6">
        <f ca="1" t="shared" si="0"/>
      </c>
      <c r="B42" s="11">
        <f>IF($N42="","",INDEX(Table!$A:$XFD,$N42,COLUMN()))</f>
      </c>
      <c r="C42" s="68">
        <f>IF($N42="","",INDEX(Table!$A:$XFD,$N42,COLUMN()))</f>
      </c>
      <c r="D42" s="69">
        <f>IF($N42="","",INDEX(Table!$A:$XFD,$N42,COLUMN()))</f>
      </c>
      <c r="E42" s="69">
        <f>IF($N42="","",INDEX(Table!$A:$XFD,$N42,COLUMN()))</f>
      </c>
      <c r="F42" s="70">
        <f>IF($N42="","",INDEX(Table!$A:$XFD,$N42,COLUMN()))</f>
      </c>
      <c r="G42" s="6">
        <f>IF($N42="","",INDEX(Table!$A:$XFD,$N42,COLUMN()))</f>
      </c>
      <c r="H42" s="6">
        <f>IF($N42="","",INDEX(Table!$A:$XFD,$N42,COLUMN()))</f>
      </c>
      <c r="I42" s="6">
        <f>IF($N42="","",INDEX(Table!$A:$XFD,$N42,COLUMN()))</f>
      </c>
      <c r="J42" s="6">
        <f>IF($N42="","",INDEX(Table!$A:$XFD,$N42,COLUMN()))</f>
      </c>
      <c r="K42" s="6">
        <f>IF($N42="","",INDEX(Table!$A:$XFD,$N42,COLUMN()))</f>
      </c>
      <c r="L42" s="13">
        <f>IF($N42="","",INDEX(Table!$A:$XFD,$N42,COLUMN()))</f>
      </c>
      <c r="M42" s="13">
        <f>IF($N42="","",IF(INDEX(Table!$A:$XFD,$N42,COLUMN())=0,"",INDEX(Table!$A:$XFD,$N42,COLUMN())))</f>
      </c>
      <c r="N42" s="9">
        <f>IF(A42="","",IF(ISERROR(MATCH(A42,Table!$N:$N,0)),"",MATCH(A42,Table!$N:$N,0)))</f>
      </c>
      <c r="P42" s="1">
        <f>IF($N42="","",INDEX(Table!$A:$XFD,$N42,COLUMN()))</f>
      </c>
    </row>
    <row r="43" spans="1:16" ht="14.25" customHeight="1">
      <c r="A43" s="6">
        <f ca="1" t="shared" si="0"/>
      </c>
      <c r="B43" s="11">
        <f>IF($N43="","",INDEX(Table!$A:$XFD,$N43,COLUMN()))</f>
      </c>
      <c r="C43" s="68">
        <f>IF($N43="","",INDEX(Table!$A:$XFD,$N43,COLUMN()))</f>
      </c>
      <c r="D43" s="69">
        <f>IF($N43="","",INDEX(Table!$A:$XFD,$N43,COLUMN()))</f>
      </c>
      <c r="E43" s="69">
        <f>IF($N43="","",INDEX(Table!$A:$XFD,$N43,COLUMN()))</f>
      </c>
      <c r="F43" s="70">
        <f>IF($N43="","",INDEX(Table!$A:$XFD,$N43,COLUMN()))</f>
      </c>
      <c r="G43" s="6">
        <f>IF($N43="","",INDEX(Table!$A:$XFD,$N43,COLUMN()))</f>
      </c>
      <c r="H43" s="6">
        <f>IF($N43="","",INDEX(Table!$A:$XFD,$N43,COLUMN()))</f>
      </c>
      <c r="I43" s="6">
        <f>IF($N43="","",INDEX(Table!$A:$XFD,$N43,COLUMN()))</f>
      </c>
      <c r="J43" s="6">
        <f>IF($N43="","",INDEX(Table!$A:$XFD,$N43,COLUMN()))</f>
      </c>
      <c r="K43" s="6">
        <f>IF($N43="","",INDEX(Table!$A:$XFD,$N43,COLUMN()))</f>
      </c>
      <c r="L43" s="13">
        <f>IF($N43="","",INDEX(Table!$A:$XFD,$N43,COLUMN()))</f>
      </c>
      <c r="M43" s="13">
        <f>IF($N43="","",IF(INDEX(Table!$A:$XFD,$N43,COLUMN())=0,"",INDEX(Table!$A:$XFD,$N43,COLUMN())))</f>
      </c>
      <c r="N43" s="9">
        <f>IF(A43="","",IF(ISERROR(MATCH(A43,Table!$N:$N,0)),"",MATCH(A43,Table!$N:$N,0)))</f>
      </c>
      <c r="P43" s="1">
        <f>IF($N43="","",INDEX(Table!$A:$XFD,$N43,COLUMN()))</f>
      </c>
    </row>
    <row r="44" spans="1:16" ht="14.25" customHeight="1">
      <c r="A44" s="6">
        <f ca="1" t="shared" si="0"/>
      </c>
      <c r="B44" s="11">
        <f>IF($N44="","",INDEX(Table!$A:$XFD,$N44,COLUMN()))</f>
      </c>
      <c r="C44" s="68">
        <f>IF($N44="","",INDEX(Table!$A:$XFD,$N44,COLUMN()))</f>
      </c>
      <c r="D44" s="69">
        <f>IF($N44="","",INDEX(Table!$A:$XFD,$N44,COLUMN()))</f>
      </c>
      <c r="E44" s="69">
        <f>IF($N44="","",INDEX(Table!$A:$XFD,$N44,COLUMN()))</f>
      </c>
      <c r="F44" s="70">
        <f>IF($N44="","",INDEX(Table!$A:$XFD,$N44,COLUMN()))</f>
      </c>
      <c r="G44" s="6">
        <f>IF($N44="","",INDEX(Table!$A:$XFD,$N44,COLUMN()))</f>
      </c>
      <c r="H44" s="6">
        <f>IF($N44="","",INDEX(Table!$A:$XFD,$N44,COLUMN()))</f>
      </c>
      <c r="I44" s="6">
        <f>IF($N44="","",INDEX(Table!$A:$XFD,$N44,COLUMN()))</f>
      </c>
      <c r="J44" s="6">
        <f>IF($N44="","",INDEX(Table!$A:$XFD,$N44,COLUMN()))</f>
      </c>
      <c r="K44" s="6">
        <f>IF($N44="","",INDEX(Table!$A:$XFD,$N44,COLUMN()))</f>
      </c>
      <c r="L44" s="13">
        <f>IF($N44="","",INDEX(Table!$A:$XFD,$N44,COLUMN()))</f>
      </c>
      <c r="M44" s="13">
        <f>IF($N44="","",IF(INDEX(Table!$A:$XFD,$N44,COLUMN())=0,"",INDEX(Table!$A:$XFD,$N44,COLUMN())))</f>
      </c>
      <c r="N44" s="9">
        <f>IF(A44="","",IF(ISERROR(MATCH(A44,Table!$N:$N,0)),"",MATCH(A44,Table!$N:$N,0)))</f>
      </c>
      <c r="P44" s="1">
        <f>IF($N44="","",INDEX(Table!$A:$XFD,$N44,COLUMN()))</f>
      </c>
    </row>
    <row r="45" spans="1:16" ht="14.25" customHeight="1">
      <c r="A45" s="6">
        <f ca="1" t="shared" si="0"/>
      </c>
      <c r="B45" s="11">
        <f>IF($N45="","",INDEX(Table!$A:$XFD,$N45,COLUMN()))</f>
      </c>
      <c r="C45" s="68">
        <f>IF($N45="","",INDEX(Table!$A:$XFD,$N45,COLUMN()))</f>
      </c>
      <c r="D45" s="69">
        <f>IF($N45="","",INDEX(Table!$A:$XFD,$N45,COLUMN()))</f>
      </c>
      <c r="E45" s="69">
        <f>IF($N45="","",INDEX(Table!$A:$XFD,$N45,COLUMN()))</f>
      </c>
      <c r="F45" s="70">
        <f>IF($N45="","",INDEX(Table!$A:$XFD,$N45,COLUMN()))</f>
      </c>
      <c r="G45" s="6">
        <f>IF($N45="","",INDEX(Table!$A:$XFD,$N45,COLUMN()))</f>
      </c>
      <c r="H45" s="6">
        <f>IF($N45="","",INDEX(Table!$A:$XFD,$N45,COLUMN()))</f>
      </c>
      <c r="I45" s="6">
        <f>IF($N45="","",INDEX(Table!$A:$XFD,$N45,COLUMN()))</f>
      </c>
      <c r="J45" s="6">
        <f>IF($N45="","",INDEX(Table!$A:$XFD,$N45,COLUMN()))</f>
      </c>
      <c r="K45" s="6">
        <f>IF($N45="","",INDEX(Table!$A:$XFD,$N45,COLUMN()))</f>
      </c>
      <c r="L45" s="13">
        <f>IF($N45="","",INDEX(Table!$A:$XFD,$N45,COLUMN()))</f>
      </c>
      <c r="M45" s="13">
        <f>IF($N45="","",IF(INDEX(Table!$A:$XFD,$N45,COLUMN())=0,"",INDEX(Table!$A:$XFD,$N45,COLUMN())))</f>
      </c>
      <c r="N45" s="9">
        <f>IF(A45="","",IF(ISERROR(MATCH(A45,Table!$N:$N,0)),"",MATCH(A45,Table!$N:$N,0)))</f>
      </c>
      <c r="P45" s="1">
        <f>IF($N45="","",INDEX(Table!$A:$XFD,$N45,COLUMN()))</f>
      </c>
    </row>
    <row r="46" spans="1:16" ht="14.25" customHeight="1">
      <c r="A46" s="6">
        <f ca="1" t="shared" si="0"/>
      </c>
      <c r="B46" s="11">
        <f>IF($N46="","",INDEX(Table!$A:$XFD,$N46,COLUMN()))</f>
      </c>
      <c r="C46" s="68">
        <f>IF($N46="","",INDEX(Table!$A:$XFD,$N46,COLUMN()))</f>
      </c>
      <c r="D46" s="69">
        <f>IF($N46="","",INDEX(Table!$A:$XFD,$N46,COLUMN()))</f>
      </c>
      <c r="E46" s="69">
        <f>IF($N46="","",INDEX(Table!$A:$XFD,$N46,COLUMN()))</f>
      </c>
      <c r="F46" s="70">
        <f>IF($N46="","",INDEX(Table!$A:$XFD,$N46,COLUMN()))</f>
      </c>
      <c r="G46" s="6">
        <f>IF($N46="","",INDEX(Table!$A:$XFD,$N46,COLUMN()))</f>
      </c>
      <c r="H46" s="6">
        <f>IF($N46="","",INDEX(Table!$A:$XFD,$N46,COLUMN()))</f>
      </c>
      <c r="I46" s="6">
        <f>IF($N46="","",INDEX(Table!$A:$XFD,$N46,COLUMN()))</f>
      </c>
      <c r="J46" s="6">
        <f>IF($N46="","",INDEX(Table!$A:$XFD,$N46,COLUMN()))</f>
      </c>
      <c r="K46" s="6">
        <f>IF($N46="","",INDEX(Table!$A:$XFD,$N46,COLUMN()))</f>
      </c>
      <c r="L46" s="13">
        <f>IF($N46="","",INDEX(Table!$A:$XFD,$N46,COLUMN()))</f>
      </c>
      <c r="M46" s="13">
        <f>IF($N46="","",IF(INDEX(Table!$A:$XFD,$N46,COLUMN())=0,"",INDEX(Table!$A:$XFD,$N46,COLUMN())))</f>
      </c>
      <c r="N46" s="9">
        <f>IF(A46="","",IF(ISERROR(MATCH(A46,Table!$N:$N,0)),"",MATCH(A46,Table!$N:$N,0)))</f>
      </c>
      <c r="P46" s="1">
        <f>IF($N46="","",INDEX(Table!$A:$XFD,$N46,COLUMN()))</f>
      </c>
    </row>
    <row r="47" spans="1:16" ht="14.25" customHeight="1">
      <c r="A47" s="6">
        <f ca="1" t="shared" si="0"/>
      </c>
      <c r="B47" s="11">
        <f>IF($N47="","",INDEX(Table!$A:$XFD,$N47,COLUMN()))</f>
      </c>
      <c r="C47" s="68">
        <f>IF($N47="","",INDEX(Table!$A:$XFD,$N47,COLUMN()))</f>
      </c>
      <c r="D47" s="69">
        <f>IF($N47="","",INDEX(Table!$A:$XFD,$N47,COLUMN()))</f>
      </c>
      <c r="E47" s="69">
        <f>IF($N47="","",INDEX(Table!$A:$XFD,$N47,COLUMN()))</f>
      </c>
      <c r="F47" s="70">
        <f>IF($N47="","",INDEX(Table!$A:$XFD,$N47,COLUMN()))</f>
      </c>
      <c r="G47" s="6">
        <f>IF($N47="","",INDEX(Table!$A:$XFD,$N47,COLUMN()))</f>
      </c>
      <c r="H47" s="6">
        <f>IF($N47="","",INDEX(Table!$A:$XFD,$N47,COLUMN()))</f>
      </c>
      <c r="I47" s="6">
        <f>IF($N47="","",INDEX(Table!$A:$XFD,$N47,COLUMN()))</f>
      </c>
      <c r="J47" s="6">
        <f>IF($N47="","",INDEX(Table!$A:$XFD,$N47,COLUMN()))</f>
      </c>
      <c r="K47" s="6">
        <f>IF($N47="","",INDEX(Table!$A:$XFD,$N47,COLUMN()))</f>
      </c>
      <c r="L47" s="13">
        <f>IF($N47="","",INDEX(Table!$A:$XFD,$N47,COLUMN()))</f>
      </c>
      <c r="M47" s="13">
        <f>IF($N47="","",IF(INDEX(Table!$A:$XFD,$N47,COLUMN())=0,"",INDEX(Table!$A:$XFD,$N47,COLUMN())))</f>
      </c>
      <c r="N47" s="9">
        <f>IF(A47="","",IF(ISERROR(MATCH(A47,Table!$N:$N,0)),"",MATCH(A47,Table!$N:$N,0)))</f>
      </c>
      <c r="P47" s="1">
        <f>IF($N47="","",INDEX(Table!$A:$XFD,$N47,COLUMN()))</f>
      </c>
    </row>
    <row r="48" spans="1:16" ht="14.25" customHeight="1">
      <c r="A48" s="6">
        <f ca="1" t="shared" si="0"/>
      </c>
      <c r="B48" s="11">
        <f>IF($N48="","",INDEX(Table!$A:$XFD,$N48,COLUMN()))</f>
      </c>
      <c r="C48" s="68">
        <f>IF($N48="","",INDEX(Table!$A:$XFD,$N48,COLUMN()))</f>
      </c>
      <c r="D48" s="69">
        <f>IF($N48="","",INDEX(Table!$A:$XFD,$N48,COLUMN()))</f>
      </c>
      <c r="E48" s="69">
        <f>IF($N48="","",INDEX(Table!$A:$XFD,$N48,COLUMN()))</f>
      </c>
      <c r="F48" s="70">
        <f>IF($N48="","",INDEX(Table!$A:$XFD,$N48,COLUMN()))</f>
      </c>
      <c r="G48" s="6">
        <f>IF($N48="","",INDEX(Table!$A:$XFD,$N48,COLUMN()))</f>
      </c>
      <c r="H48" s="6">
        <f>IF($N48="","",INDEX(Table!$A:$XFD,$N48,COLUMN()))</f>
      </c>
      <c r="I48" s="6">
        <f>IF($N48="","",INDEX(Table!$A:$XFD,$N48,COLUMN()))</f>
      </c>
      <c r="J48" s="6">
        <f>IF($N48="","",INDEX(Table!$A:$XFD,$N48,COLUMN()))</f>
      </c>
      <c r="K48" s="6">
        <f>IF($N48="","",INDEX(Table!$A:$XFD,$N48,COLUMN()))</f>
      </c>
      <c r="L48" s="13">
        <f>IF($N48="","",INDEX(Table!$A:$XFD,$N48,COLUMN()))</f>
      </c>
      <c r="M48" s="13">
        <f>IF($N48="","",IF(INDEX(Table!$A:$XFD,$N48,COLUMN())=0,"",INDEX(Table!$A:$XFD,$N48,COLUMN())))</f>
      </c>
      <c r="N48" s="9">
        <f>IF(A48="","",IF(ISERROR(MATCH(A48,Table!$N:$N,0)),"",MATCH(A48,Table!$N:$N,0)))</f>
      </c>
      <c r="P48" s="1">
        <f>IF($N48="","",INDEX(Table!$A:$XFD,$N48,COLUMN()))</f>
      </c>
    </row>
    <row r="49" spans="1:16" ht="14.25" customHeight="1">
      <c r="A49" s="6">
        <f ca="1" t="shared" si="0"/>
      </c>
      <c r="B49" s="11">
        <f>IF($N49="","",INDEX(Table!$A:$XFD,$N49,COLUMN()))</f>
      </c>
      <c r="C49" s="68">
        <f>IF($N49="","",INDEX(Table!$A:$XFD,$N49,COLUMN()))</f>
      </c>
      <c r="D49" s="69">
        <f>IF($N49="","",INDEX(Table!$A:$XFD,$N49,COLUMN()))</f>
      </c>
      <c r="E49" s="69">
        <f>IF($N49="","",INDEX(Table!$A:$XFD,$N49,COLUMN()))</f>
      </c>
      <c r="F49" s="70">
        <f>IF($N49="","",INDEX(Table!$A:$XFD,$N49,COLUMN()))</f>
      </c>
      <c r="G49" s="6">
        <f>IF($N49="","",INDEX(Table!$A:$XFD,$N49,COLUMN()))</f>
      </c>
      <c r="H49" s="6">
        <f>IF($N49="","",INDEX(Table!$A:$XFD,$N49,COLUMN()))</f>
      </c>
      <c r="I49" s="6">
        <f>IF($N49="","",INDEX(Table!$A:$XFD,$N49,COLUMN()))</f>
      </c>
      <c r="J49" s="6">
        <f>IF($N49="","",INDEX(Table!$A:$XFD,$N49,COLUMN()))</f>
      </c>
      <c r="K49" s="6">
        <f>IF($N49="","",INDEX(Table!$A:$XFD,$N49,COLUMN()))</f>
      </c>
      <c r="L49" s="13">
        <f>IF($N49="","",INDEX(Table!$A:$XFD,$N49,COLUMN()))</f>
      </c>
      <c r="M49" s="13">
        <f>IF($N49="","",IF(INDEX(Table!$A:$XFD,$N49,COLUMN())=0,"",INDEX(Table!$A:$XFD,$N49,COLUMN())))</f>
      </c>
      <c r="N49" s="9">
        <f>IF(A49="","",IF(ISERROR(MATCH(A49,Table!$N:$N,0)),"",MATCH(A49,Table!$N:$N,0)))</f>
      </c>
      <c r="P49" s="1">
        <f>IF($N49="","",INDEX(Table!$A:$XFD,$N49,COLUMN()))</f>
      </c>
    </row>
    <row r="50" spans="1:16" ht="14.25" customHeight="1">
      <c r="A50" s="6">
        <f ca="1" t="shared" si="0"/>
      </c>
      <c r="B50" s="11">
        <f>IF($N50="","",INDEX(Table!$A:$XFD,$N50,COLUMN()))</f>
      </c>
      <c r="C50" s="68">
        <f>IF($N50="","",INDEX(Table!$A:$XFD,$N50,COLUMN()))</f>
      </c>
      <c r="D50" s="69">
        <f>IF($N50="","",INDEX(Table!$A:$XFD,$N50,COLUMN()))</f>
      </c>
      <c r="E50" s="69">
        <f>IF($N50="","",INDEX(Table!$A:$XFD,$N50,COLUMN()))</f>
      </c>
      <c r="F50" s="70">
        <f>IF($N50="","",INDEX(Table!$A:$XFD,$N50,COLUMN()))</f>
      </c>
      <c r="G50" s="6">
        <f>IF($N50="","",INDEX(Table!$A:$XFD,$N50,COLUMN()))</f>
      </c>
      <c r="H50" s="6">
        <f>IF($N50="","",INDEX(Table!$A:$XFD,$N50,COLUMN()))</f>
      </c>
      <c r="I50" s="6">
        <f>IF($N50="","",INDEX(Table!$A:$XFD,$N50,COLUMN()))</f>
      </c>
      <c r="J50" s="6">
        <f>IF($N50="","",INDEX(Table!$A:$XFD,$N50,COLUMN()))</f>
      </c>
      <c r="K50" s="6">
        <f>IF($N50="","",INDEX(Table!$A:$XFD,$N50,COLUMN()))</f>
      </c>
      <c r="L50" s="13">
        <f>IF($N50="","",INDEX(Table!$A:$XFD,$N50,COLUMN()))</f>
      </c>
      <c r="M50" s="13">
        <f>IF($N50="","",IF(INDEX(Table!$A:$XFD,$N50,COLUMN())=0,"",INDEX(Table!$A:$XFD,$N50,COLUMN())))</f>
      </c>
      <c r="N50" s="9">
        <f>IF(A50="","",IF(ISERROR(MATCH(A50,Table!$N:$N,0)),"",MATCH(A50,Table!$N:$N,0)))</f>
      </c>
      <c r="P50" s="1">
        <f>IF($N50="","",INDEX(Table!$A:$XFD,$N50,COLUMN()))</f>
      </c>
    </row>
    <row r="51" spans="1:14" ht="14.25" customHeight="1">
      <c r="A51" s="6">
        <f ca="1" t="shared" si="0"/>
      </c>
      <c r="B51" s="11">
        <f>IF($N51="","",INDEX(Table!$A:$XFD,$N51,COLUMN()))</f>
      </c>
      <c r="C51" s="12">
        <f>IF($N51="","",INDEX(Table!$A:$XFD,$N51,COLUMN()))</f>
      </c>
      <c r="D51" s="12">
        <f>IF($N51="","",INDEX(Table!$A:$XFD,$N51,COLUMN()))</f>
      </c>
      <c r="E51" s="3">
        <f>IF($N51="","",INDEX(Table!$A:$XFD,$N51,COLUMN()))</f>
      </c>
      <c r="F51" s="8">
        <f>IF($N51="","",INDEX(Table!$A:$XFD,$N51,COLUMN()))</f>
      </c>
      <c r="G51" s="6">
        <f>IF($N51="","",INDEX(Table!$A:$XFD,$N51,COLUMN()))</f>
      </c>
      <c r="H51" s="6">
        <f>IF($N51="","",INDEX(Table!$A:$XFD,$N51,COLUMN()))</f>
      </c>
      <c r="I51" s="6">
        <f>IF($N51="","",INDEX(Table!$A:$XFD,$N51,COLUMN()))</f>
      </c>
      <c r="J51" s="6">
        <f>IF($N51="","",INDEX(Table!$A:$XFD,$N51,COLUMN()))</f>
      </c>
      <c r="K51" s="6">
        <f>IF($N51="","",INDEX(Table!$A:$XFD,$N51,COLUMN()))</f>
      </c>
      <c r="L51" s="6">
        <f>IF($N51="","",INDEX(Table!$A:$XFD,$N51,COLUMN()))</f>
      </c>
      <c r="M51" s="6"/>
      <c r="N51" s="9">
        <f>IF(A51="","",IF(ISERROR(MATCH(A51,Table!$N:$N,0)),"",MATCH(A51,Table!$N:$N,0)))</f>
      </c>
    </row>
    <row r="52" spans="2:14" ht="14.25" customHeight="1">
      <c r="B52" s="1">
        <f>IF($N52="","",INDEX(Table!$A:$XFD,$N52,COLUMN()))</f>
      </c>
      <c r="C52" s="1">
        <f>IF($N52="","",INDEX(Table!$A:$XFD,$N52,COLUMN()))</f>
      </c>
      <c r="D52" s="1">
        <f>IF($N52="","",INDEX(Table!$A:$XFD,$N52,COLUMN()))</f>
      </c>
      <c r="E52" s="1">
        <f>IF($N52="","",INDEX(Table!$A:$XFD,$N52,COLUMN()))</f>
      </c>
      <c r="F52" s="10"/>
      <c r="G52" s="1">
        <f>IF($N52="","",INDEX(Table!$A:$XFD,$N52,COLUMN()))</f>
      </c>
      <c r="H52" s="1">
        <f>IF($N52="","",INDEX(Table!$A:$XFD,$N52,COLUMN()))</f>
      </c>
      <c r="I52" s="1">
        <f>IF($N52="","",INDEX(Table!$A:$XFD,$N52,COLUMN()))</f>
      </c>
      <c r="J52" s="1">
        <f>IF($N52="","",INDEX(Table!$A:$XFD,$N52,COLUMN()))</f>
      </c>
      <c r="K52" s="1">
        <f>IF($N52="","",INDEX(Table!$A:$XFD,$N52,COLUMN()))</f>
      </c>
      <c r="L52" s="1">
        <f>IF($N52="","",INDEX(Table!$A:$XFD,$N52,COLUMN()))</f>
      </c>
      <c r="N52" s="9">
        <f>IF(ISERROR(MATCH(A52,Table!$N:$N,0)),"",MATCH(A52,Table!$N:$N,0))</f>
      </c>
    </row>
    <row r="53" spans="6:14" ht="14.25" customHeight="1">
      <c r="F53" s="10"/>
      <c r="N53" s="9">
        <f>IF(ISERROR(MATCH(A53,Table!$N:$N,0)),"",MATCH(A53,Table!$N:$N,0))</f>
      </c>
    </row>
    <row r="54" spans="6:14" ht="14.25" customHeight="1">
      <c r="F54" s="10"/>
      <c r="N54" s="9">
        <f>IF(ISERROR(MATCH(A54,Table!$N:$N,0)),"",MATCH(A54,Table!$N:$N,0))</f>
      </c>
    </row>
    <row r="55" spans="6:14" ht="14.25" customHeight="1">
      <c r="F55" s="10"/>
      <c r="N55" s="9">
        <f>IF(ISERROR(MATCH(A55,Table!$N:$N,0)),"",MATCH(A55,Table!$N:$N,0))</f>
      </c>
    </row>
    <row r="56" ht="14.25" customHeight="1">
      <c r="F56" s="10"/>
    </row>
    <row r="57" ht="14.25" customHeight="1">
      <c r="F57" s="10"/>
    </row>
    <row r="58" ht="14.25" customHeight="1">
      <c r="F58" s="10"/>
    </row>
    <row r="59" ht="14.25" customHeight="1">
      <c r="F59" s="10"/>
    </row>
    <row r="60" ht="14.25" customHeight="1">
      <c r="F60" s="10"/>
    </row>
    <row r="61" ht="14.25" customHeight="1">
      <c r="F61" s="10"/>
    </row>
    <row r="62" ht="14.25" customHeight="1">
      <c r="F62" s="10"/>
    </row>
    <row r="63" ht="14.25" customHeight="1">
      <c r="F63" s="10"/>
    </row>
    <row r="64" ht="14.25" customHeight="1">
      <c r="F64" s="10"/>
    </row>
    <row r="65" ht="14.25" customHeight="1">
      <c r="F65" s="10"/>
    </row>
    <row r="66" ht="14.25" customHeight="1">
      <c r="F66" s="10"/>
    </row>
    <row r="67" ht="14.25" customHeight="1">
      <c r="F67" s="10"/>
    </row>
    <row r="68" ht="14.25">
      <c r="F68" s="10"/>
    </row>
    <row r="69" ht="14.25">
      <c r="F69" s="10"/>
    </row>
  </sheetData>
  <mergeCells count="16">
    <mergeCell ref="J4:M5"/>
    <mergeCell ref="E4:G5"/>
    <mergeCell ref="A5:D6"/>
    <mergeCell ref="N6:N7"/>
    <mergeCell ref="A8:A10"/>
    <mergeCell ref="B8:B10"/>
    <mergeCell ref="C8:C10"/>
    <mergeCell ref="D8:D10"/>
    <mergeCell ref="E8:E10"/>
    <mergeCell ref="F8:H9"/>
    <mergeCell ref="I8:I10"/>
    <mergeCell ref="J8:J10"/>
    <mergeCell ref="K8:K10"/>
    <mergeCell ref="L8:L10"/>
    <mergeCell ref="N8:N10"/>
    <mergeCell ref="M8:M10"/>
  </mergeCells>
  <conditionalFormatting sqref="A11:E51 G11:M51 F51">
    <cfRule type="expression" priority="1" dxfId="6" stopIfTrue="1">
      <formula>MOD(ROW(),2)=0</formula>
    </cfRule>
  </conditionalFormatting>
  <conditionalFormatting sqref="F11:F50">
    <cfRule type="expression" priority="2" dxfId="7" stopIfTrue="1">
      <formula>AND(MOD(ROW(),2)=0,F11&lt;&gt;$J$4)</formula>
    </cfRule>
    <cfRule type="expression" priority="3" dxfId="2" stopIfTrue="1">
      <formula>AND(MOD(ROW(),2)=1,F11&lt;&gt;$J$4)</formula>
    </cfRule>
    <cfRule type="expression" priority="4" dxfId="6" stopIfTrue="1">
      <formula>MOD(ROW(),2)=0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4:M69"/>
  <sheetViews>
    <sheetView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9.00390625" defaultRowHeight="13.5"/>
  <cols>
    <col min="1" max="1" width="6.625" style="1" customWidth="1"/>
    <col min="2" max="2" width="18.375" style="1" bestFit="1" customWidth="1"/>
    <col min="3" max="5" width="12.625" style="1" customWidth="1"/>
    <col min="6" max="6" width="18.625" style="1" customWidth="1"/>
    <col min="7" max="7" width="6.625" style="1" customWidth="1"/>
    <col min="8" max="9" width="8.625" style="1" customWidth="1"/>
    <col min="10" max="11" width="12.625" style="1" customWidth="1"/>
    <col min="12" max="13" width="8.625" style="1" customWidth="1"/>
    <col min="14" max="16384" width="9.00390625" style="1" customWidth="1"/>
  </cols>
  <sheetData>
    <row r="4" spans="5:7" ht="14.25">
      <c r="E4" s="184" t="s">
        <v>57</v>
      </c>
      <c r="F4" s="184"/>
      <c r="G4" s="184"/>
    </row>
    <row r="5" spans="1:7" ht="14.25">
      <c r="A5" s="190" t="s">
        <v>20</v>
      </c>
      <c r="B5" s="190"/>
      <c r="C5" s="190"/>
      <c r="D5" s="191"/>
      <c r="E5" s="184"/>
      <c r="F5" s="184"/>
      <c r="G5" s="184"/>
    </row>
    <row r="6" spans="1:4" ht="14.25">
      <c r="A6" s="190"/>
      <c r="B6" s="190"/>
      <c r="C6" s="190"/>
      <c r="D6" s="191"/>
    </row>
    <row r="8" spans="1:13" ht="14.25" customHeight="1">
      <c r="A8" s="192" t="s">
        <v>0</v>
      </c>
      <c r="B8" s="188" t="s">
        <v>29</v>
      </c>
      <c r="C8" s="188" t="s">
        <v>15</v>
      </c>
      <c r="D8" s="188" t="s">
        <v>3</v>
      </c>
      <c r="E8" s="188" t="s">
        <v>5</v>
      </c>
      <c r="F8" s="193" t="s">
        <v>21</v>
      </c>
      <c r="G8" s="194"/>
      <c r="H8" s="195"/>
      <c r="I8" s="188" t="s">
        <v>26</v>
      </c>
      <c r="J8" s="189" t="s">
        <v>8</v>
      </c>
      <c r="K8" s="188" t="s">
        <v>28</v>
      </c>
      <c r="L8" s="188" t="s">
        <v>9</v>
      </c>
      <c r="M8" s="188" t="s">
        <v>22</v>
      </c>
    </row>
    <row r="9" spans="1:13" ht="14.25">
      <c r="A9" s="192"/>
      <c r="B9" s="188"/>
      <c r="C9" s="188"/>
      <c r="D9" s="188"/>
      <c r="E9" s="188"/>
      <c r="F9" s="193"/>
      <c r="G9" s="194"/>
      <c r="H9" s="195"/>
      <c r="I9" s="188"/>
      <c r="J9" s="189"/>
      <c r="K9" s="188"/>
      <c r="L9" s="188"/>
      <c r="M9" s="188"/>
    </row>
    <row r="10" spans="1:13" ht="14.25">
      <c r="A10" s="192"/>
      <c r="B10" s="188"/>
      <c r="C10" s="188"/>
      <c r="D10" s="188"/>
      <c r="E10" s="188"/>
      <c r="F10" s="15" t="s">
        <v>23</v>
      </c>
      <c r="G10" s="14" t="s">
        <v>13</v>
      </c>
      <c r="H10" s="14" t="s">
        <v>27</v>
      </c>
      <c r="I10" s="188"/>
      <c r="J10" s="189"/>
      <c r="K10" s="188"/>
      <c r="L10" s="188"/>
      <c r="M10" s="188"/>
    </row>
    <row r="11" spans="1:13" ht="14.25">
      <c r="A11" s="74">
        <f>ROW()-10</f>
        <v>1</v>
      </c>
      <c r="B11" s="114" t="s">
        <v>69</v>
      </c>
      <c r="C11" s="68">
        <v>25993</v>
      </c>
      <c r="D11" s="68">
        <v>40603</v>
      </c>
      <c r="E11" s="68">
        <v>40968</v>
      </c>
      <c r="F11" s="75">
        <v>40613.615277777775</v>
      </c>
      <c r="G11" s="74">
        <v>10</v>
      </c>
      <c r="H11" s="74">
        <v>254</v>
      </c>
      <c r="I11" s="74">
        <v>40</v>
      </c>
      <c r="J11" s="74">
        <v>14620</v>
      </c>
      <c r="K11" s="74">
        <v>350894.00012</v>
      </c>
      <c r="L11" s="73"/>
      <c r="M11" s="110" t="s">
        <v>67</v>
      </c>
    </row>
    <row r="12" spans="1:13" ht="14.25">
      <c r="A12" s="74"/>
      <c r="B12" s="114"/>
      <c r="C12" s="68"/>
      <c r="D12" s="68"/>
      <c r="E12" s="68"/>
      <c r="F12" s="76"/>
      <c r="G12" s="74"/>
      <c r="H12" s="74"/>
      <c r="I12" s="74"/>
      <c r="J12" s="74"/>
      <c r="K12" s="74"/>
      <c r="L12" s="73"/>
      <c r="M12" s="73"/>
    </row>
    <row r="13" spans="1:13" ht="14.25">
      <c r="A13" s="74"/>
      <c r="B13" s="114"/>
      <c r="C13" s="68"/>
      <c r="D13" s="68"/>
      <c r="E13" s="68"/>
      <c r="F13" s="76"/>
      <c r="G13" s="74"/>
      <c r="H13" s="74"/>
      <c r="I13" s="74"/>
      <c r="J13" s="74"/>
      <c r="K13" s="74"/>
      <c r="L13" s="73"/>
      <c r="M13" s="73"/>
    </row>
    <row r="14" spans="1:13" ht="14.25">
      <c r="A14" s="74"/>
      <c r="B14" s="114"/>
      <c r="C14" s="68"/>
      <c r="D14" s="68"/>
      <c r="E14" s="68"/>
      <c r="F14" s="76"/>
      <c r="G14" s="74"/>
      <c r="H14" s="74"/>
      <c r="I14" s="74"/>
      <c r="J14" s="74"/>
      <c r="K14" s="74"/>
      <c r="L14" s="73"/>
      <c r="M14" s="73"/>
    </row>
    <row r="15" spans="1:13" ht="14.25">
      <c r="A15" s="60"/>
      <c r="B15" s="114"/>
      <c r="C15" s="68"/>
      <c r="D15" s="68"/>
      <c r="E15" s="68"/>
      <c r="F15" s="77"/>
      <c r="G15" s="60"/>
      <c r="H15" s="60"/>
      <c r="I15" s="60"/>
      <c r="J15" s="60"/>
      <c r="K15" s="60"/>
      <c r="L15" s="78"/>
      <c r="M15" s="78"/>
    </row>
    <row r="16" spans="1:13" ht="14.25">
      <c r="A16" s="60"/>
      <c r="B16" s="114"/>
      <c r="C16" s="68"/>
      <c r="D16" s="68"/>
      <c r="E16" s="68"/>
      <c r="F16" s="77"/>
      <c r="G16" s="60"/>
      <c r="H16" s="60"/>
      <c r="I16" s="60"/>
      <c r="J16" s="60"/>
      <c r="K16" s="60"/>
      <c r="L16" s="78"/>
      <c r="M16" s="78"/>
    </row>
    <row r="17" spans="1:13" ht="14.25">
      <c r="A17" s="60"/>
      <c r="B17" s="114"/>
      <c r="C17" s="68"/>
      <c r="D17" s="68"/>
      <c r="E17" s="68"/>
      <c r="F17" s="77"/>
      <c r="G17" s="60"/>
      <c r="H17" s="60"/>
      <c r="I17" s="60"/>
      <c r="J17" s="60"/>
      <c r="K17" s="60"/>
      <c r="L17" s="78"/>
      <c r="M17" s="78"/>
    </row>
    <row r="18" spans="1:13" ht="14.25">
      <c r="A18" s="60"/>
      <c r="B18" s="114"/>
      <c r="C18" s="68"/>
      <c r="D18" s="68"/>
      <c r="E18" s="68"/>
      <c r="F18" s="77"/>
      <c r="G18" s="60"/>
      <c r="H18" s="60"/>
      <c r="I18" s="60"/>
      <c r="J18" s="60"/>
      <c r="K18" s="60"/>
      <c r="L18" s="78"/>
      <c r="M18" s="78"/>
    </row>
    <row r="19" spans="1:13" ht="14.25">
      <c r="A19" s="74"/>
      <c r="B19" s="114"/>
      <c r="C19" s="68"/>
      <c r="D19" s="68"/>
      <c r="E19" s="68"/>
      <c r="F19" s="76"/>
      <c r="G19" s="74"/>
      <c r="H19" s="74"/>
      <c r="I19" s="74"/>
      <c r="J19" s="74"/>
      <c r="K19" s="74"/>
      <c r="L19" s="73"/>
      <c r="M19" s="73"/>
    </row>
    <row r="20" spans="1:13" ht="14.25">
      <c r="A20" s="74"/>
      <c r="B20" s="114"/>
      <c r="C20" s="68"/>
      <c r="D20" s="68"/>
      <c r="E20" s="68"/>
      <c r="F20" s="76"/>
      <c r="G20" s="74"/>
      <c r="H20" s="74"/>
      <c r="I20" s="74"/>
      <c r="J20" s="74"/>
      <c r="K20" s="74"/>
      <c r="L20" s="73"/>
      <c r="M20" s="73"/>
    </row>
    <row r="21" spans="1:13" ht="14.25">
      <c r="A21" s="74"/>
      <c r="B21" s="114"/>
      <c r="C21" s="68"/>
      <c r="D21" s="68"/>
      <c r="E21" s="68"/>
      <c r="F21" s="76"/>
      <c r="G21" s="74"/>
      <c r="H21" s="74"/>
      <c r="I21" s="74"/>
      <c r="J21" s="74"/>
      <c r="K21" s="74"/>
      <c r="L21" s="73"/>
      <c r="M21" s="73"/>
    </row>
    <row r="22" spans="1:13" ht="14.25">
      <c r="A22" s="60"/>
      <c r="B22" s="114"/>
      <c r="C22" s="68"/>
      <c r="D22" s="68"/>
      <c r="E22" s="68"/>
      <c r="F22" s="77"/>
      <c r="G22" s="60"/>
      <c r="H22" s="60"/>
      <c r="I22" s="60"/>
      <c r="J22" s="60"/>
      <c r="K22" s="60"/>
      <c r="L22" s="78"/>
      <c r="M22" s="78"/>
    </row>
    <row r="23" spans="1:13" ht="14.25">
      <c r="A23" s="60"/>
      <c r="B23" s="114"/>
      <c r="C23" s="68"/>
      <c r="D23" s="68"/>
      <c r="E23" s="68"/>
      <c r="F23" s="77"/>
      <c r="G23" s="60"/>
      <c r="H23" s="60"/>
      <c r="I23" s="60"/>
      <c r="J23" s="60"/>
      <c r="K23" s="60"/>
      <c r="L23" s="78"/>
      <c r="M23" s="78"/>
    </row>
    <row r="24" spans="1:13" ht="14.25">
      <c r="A24" s="60"/>
      <c r="B24" s="114"/>
      <c r="C24" s="68"/>
      <c r="D24" s="68"/>
      <c r="E24" s="68"/>
      <c r="F24" s="77"/>
      <c r="G24" s="60"/>
      <c r="H24" s="60"/>
      <c r="I24" s="60"/>
      <c r="J24" s="60"/>
      <c r="K24" s="60"/>
      <c r="L24" s="78"/>
      <c r="M24" s="78"/>
    </row>
    <row r="25" spans="1:13" ht="14.25">
      <c r="A25" s="60"/>
      <c r="B25" s="114"/>
      <c r="C25" s="68"/>
      <c r="D25" s="68"/>
      <c r="E25" s="68"/>
      <c r="F25" s="77"/>
      <c r="G25" s="60"/>
      <c r="H25" s="60"/>
      <c r="I25" s="60"/>
      <c r="J25" s="60"/>
      <c r="K25" s="60"/>
      <c r="L25" s="78"/>
      <c r="M25" s="78"/>
    </row>
    <row r="26" spans="1:13" ht="14.25">
      <c r="A26" s="60"/>
      <c r="B26" s="114"/>
      <c r="C26" s="68"/>
      <c r="D26" s="68"/>
      <c r="E26" s="68"/>
      <c r="F26" s="77"/>
      <c r="G26" s="60"/>
      <c r="H26" s="60"/>
      <c r="I26" s="60"/>
      <c r="J26" s="60"/>
      <c r="K26" s="60"/>
      <c r="L26" s="78"/>
      <c r="M26" s="78"/>
    </row>
    <row r="27" spans="1:13" ht="14.25">
      <c r="A27" s="74"/>
      <c r="B27" s="114"/>
      <c r="C27" s="68"/>
      <c r="D27" s="68"/>
      <c r="E27" s="68"/>
      <c r="F27" s="76"/>
      <c r="G27" s="74"/>
      <c r="H27" s="74"/>
      <c r="I27" s="74"/>
      <c r="J27" s="74"/>
      <c r="K27" s="74"/>
      <c r="L27" s="73"/>
      <c r="M27" s="73"/>
    </row>
    <row r="28" spans="1:13" ht="14.25">
      <c r="A28" s="74"/>
      <c r="B28" s="114"/>
      <c r="C28" s="68"/>
      <c r="D28" s="68"/>
      <c r="E28" s="68"/>
      <c r="F28" s="76"/>
      <c r="G28" s="74"/>
      <c r="H28" s="74"/>
      <c r="I28" s="74"/>
      <c r="J28" s="74"/>
      <c r="K28" s="74"/>
      <c r="L28" s="73"/>
      <c r="M28" s="73"/>
    </row>
    <row r="29" spans="1:13" ht="14.25">
      <c r="A29" s="74"/>
      <c r="B29" s="114"/>
      <c r="C29" s="68"/>
      <c r="D29" s="68"/>
      <c r="E29" s="68"/>
      <c r="F29" s="76"/>
      <c r="G29" s="74"/>
      <c r="H29" s="74"/>
      <c r="I29" s="74"/>
      <c r="J29" s="74"/>
      <c r="K29" s="74"/>
      <c r="L29" s="73"/>
      <c r="M29" s="73"/>
    </row>
    <row r="30" spans="1:13" ht="14.25">
      <c r="A30" s="60"/>
      <c r="B30" s="114"/>
      <c r="C30" s="68"/>
      <c r="D30" s="68"/>
      <c r="E30" s="68"/>
      <c r="F30" s="77"/>
      <c r="G30" s="60"/>
      <c r="H30" s="60"/>
      <c r="I30" s="60"/>
      <c r="J30" s="60"/>
      <c r="K30" s="60"/>
      <c r="L30" s="78"/>
      <c r="M30" s="78"/>
    </row>
    <row r="31" spans="1:13" ht="14.25">
      <c r="A31" s="60"/>
      <c r="B31" s="114"/>
      <c r="C31" s="68"/>
      <c r="D31" s="68"/>
      <c r="E31" s="68"/>
      <c r="F31" s="77"/>
      <c r="G31" s="60"/>
      <c r="H31" s="60"/>
      <c r="I31" s="60"/>
      <c r="J31" s="60"/>
      <c r="K31" s="60"/>
      <c r="L31" s="78"/>
      <c r="M31" s="78"/>
    </row>
    <row r="32" spans="1:13" ht="14.25">
      <c r="A32" s="60"/>
      <c r="B32" s="114"/>
      <c r="C32" s="68"/>
      <c r="D32" s="68"/>
      <c r="E32" s="68"/>
      <c r="F32" s="77"/>
      <c r="G32" s="60"/>
      <c r="H32" s="60"/>
      <c r="I32" s="60"/>
      <c r="J32" s="60"/>
      <c r="K32" s="60"/>
      <c r="L32" s="78"/>
      <c r="M32" s="78"/>
    </row>
    <row r="33" spans="1:13" ht="14.25">
      <c r="A33" s="60"/>
      <c r="B33" s="114"/>
      <c r="C33" s="68"/>
      <c r="D33" s="68"/>
      <c r="E33" s="68"/>
      <c r="F33" s="77"/>
      <c r="G33" s="60"/>
      <c r="H33" s="60"/>
      <c r="I33" s="60"/>
      <c r="J33" s="60"/>
      <c r="K33" s="60"/>
      <c r="L33" s="78"/>
      <c r="M33" s="78"/>
    </row>
    <row r="34" spans="1:13" ht="14.25">
      <c r="A34" s="74"/>
      <c r="B34" s="114"/>
      <c r="C34" s="68"/>
      <c r="D34" s="68"/>
      <c r="E34" s="68"/>
      <c r="F34" s="76"/>
      <c r="G34" s="74"/>
      <c r="H34" s="74"/>
      <c r="I34" s="74"/>
      <c r="J34" s="74"/>
      <c r="K34" s="74"/>
      <c r="L34" s="73"/>
      <c r="M34" s="73"/>
    </row>
    <row r="35" spans="1:13" ht="14.25">
      <c r="A35" s="74"/>
      <c r="B35" s="114"/>
      <c r="C35" s="68"/>
      <c r="D35" s="68"/>
      <c r="E35" s="68"/>
      <c r="F35" s="76"/>
      <c r="G35" s="74"/>
      <c r="H35" s="74"/>
      <c r="I35" s="74"/>
      <c r="J35" s="74"/>
      <c r="K35" s="74"/>
      <c r="L35" s="73"/>
      <c r="M35" s="73"/>
    </row>
    <row r="36" spans="1:13" ht="14.25">
      <c r="A36" s="74"/>
      <c r="B36" s="114"/>
      <c r="C36" s="68"/>
      <c r="D36" s="68"/>
      <c r="E36" s="68"/>
      <c r="F36" s="76"/>
      <c r="G36" s="74"/>
      <c r="H36" s="74"/>
      <c r="I36" s="74"/>
      <c r="J36" s="74"/>
      <c r="K36" s="74"/>
      <c r="L36" s="73"/>
      <c r="M36" s="73"/>
    </row>
    <row r="37" spans="1:13" ht="14.25">
      <c r="A37" s="60"/>
      <c r="B37" s="114"/>
      <c r="C37" s="68"/>
      <c r="D37" s="68"/>
      <c r="E37" s="68"/>
      <c r="F37" s="77"/>
      <c r="G37" s="60"/>
      <c r="H37" s="60"/>
      <c r="I37" s="60"/>
      <c r="J37" s="60"/>
      <c r="K37" s="60"/>
      <c r="L37" s="78"/>
      <c r="M37" s="78"/>
    </row>
    <row r="38" spans="1:13" ht="14.25">
      <c r="A38" s="60"/>
      <c r="B38" s="114"/>
      <c r="C38" s="68"/>
      <c r="D38" s="68"/>
      <c r="E38" s="68"/>
      <c r="F38" s="77"/>
      <c r="G38" s="60"/>
      <c r="H38" s="60"/>
      <c r="I38" s="60"/>
      <c r="J38" s="60"/>
      <c r="K38" s="60"/>
      <c r="L38" s="78"/>
      <c r="M38" s="78"/>
    </row>
    <row r="39" spans="1:13" ht="14.25">
      <c r="A39" s="60"/>
      <c r="B39" s="114"/>
      <c r="C39" s="68"/>
      <c r="D39" s="68"/>
      <c r="E39" s="68"/>
      <c r="F39" s="77"/>
      <c r="G39" s="60"/>
      <c r="H39" s="60"/>
      <c r="I39" s="60"/>
      <c r="J39" s="60"/>
      <c r="K39" s="60"/>
      <c r="L39" s="78"/>
      <c r="M39" s="78"/>
    </row>
    <row r="40" spans="1:13" ht="14.25">
      <c r="A40" s="60"/>
      <c r="B40" s="114"/>
      <c r="C40" s="68"/>
      <c r="D40" s="68"/>
      <c r="E40" s="68"/>
      <c r="F40" s="77"/>
      <c r="G40" s="60"/>
      <c r="H40" s="60"/>
      <c r="I40" s="60"/>
      <c r="J40" s="60"/>
      <c r="K40" s="60"/>
      <c r="L40" s="78"/>
      <c r="M40" s="78"/>
    </row>
    <row r="41" spans="1:13" ht="14.25">
      <c r="A41" s="74"/>
      <c r="B41" s="114"/>
      <c r="C41" s="68"/>
      <c r="D41" s="68"/>
      <c r="E41" s="68"/>
      <c r="F41" s="76"/>
      <c r="G41" s="74"/>
      <c r="H41" s="74"/>
      <c r="I41" s="74"/>
      <c r="J41" s="74"/>
      <c r="K41" s="74"/>
      <c r="L41" s="73"/>
      <c r="M41" s="73"/>
    </row>
    <row r="42" spans="1:13" ht="14.25">
      <c r="A42" s="74"/>
      <c r="B42" s="114"/>
      <c r="C42" s="68"/>
      <c r="D42" s="68"/>
      <c r="E42" s="68"/>
      <c r="F42" s="76"/>
      <c r="G42" s="74"/>
      <c r="H42" s="74"/>
      <c r="I42" s="74"/>
      <c r="J42" s="74"/>
      <c r="K42" s="74"/>
      <c r="L42" s="73"/>
      <c r="M42" s="73"/>
    </row>
    <row r="43" spans="1:13" ht="14.25">
      <c r="A43" s="74"/>
      <c r="B43" s="114"/>
      <c r="C43" s="68"/>
      <c r="D43" s="68"/>
      <c r="E43" s="68"/>
      <c r="F43" s="76"/>
      <c r="G43" s="74"/>
      <c r="H43" s="74"/>
      <c r="I43" s="74"/>
      <c r="J43" s="74"/>
      <c r="K43" s="74"/>
      <c r="L43" s="73"/>
      <c r="M43" s="73"/>
    </row>
    <row r="44" spans="1:13" ht="14.25">
      <c r="A44" s="60"/>
      <c r="B44" s="114"/>
      <c r="C44" s="68"/>
      <c r="D44" s="68"/>
      <c r="E44" s="68"/>
      <c r="F44" s="77"/>
      <c r="G44" s="60"/>
      <c r="H44" s="60"/>
      <c r="I44" s="60"/>
      <c r="J44" s="60"/>
      <c r="K44" s="60"/>
      <c r="L44" s="78"/>
      <c r="M44" s="78"/>
    </row>
    <row r="45" spans="1:13" ht="14.25">
      <c r="A45" s="60"/>
      <c r="B45" s="114"/>
      <c r="C45" s="68"/>
      <c r="D45" s="68"/>
      <c r="E45" s="68"/>
      <c r="F45" s="77"/>
      <c r="G45" s="60"/>
      <c r="H45" s="60"/>
      <c r="I45" s="60"/>
      <c r="J45" s="60"/>
      <c r="K45" s="60"/>
      <c r="L45" s="78"/>
      <c r="M45" s="78"/>
    </row>
    <row r="46" spans="1:13" ht="14.25">
      <c r="A46" s="74"/>
      <c r="B46" s="114"/>
      <c r="C46" s="68"/>
      <c r="D46" s="68"/>
      <c r="E46" s="68"/>
      <c r="F46" s="76"/>
      <c r="G46" s="74"/>
      <c r="H46" s="74"/>
      <c r="I46" s="74"/>
      <c r="J46" s="74"/>
      <c r="K46" s="74"/>
      <c r="L46" s="73"/>
      <c r="M46" s="73"/>
    </row>
    <row r="47" spans="1:13" ht="14.25">
      <c r="A47" s="74"/>
      <c r="B47" s="114"/>
      <c r="C47" s="68"/>
      <c r="D47" s="68"/>
      <c r="E47" s="68"/>
      <c r="F47" s="76"/>
      <c r="G47" s="74"/>
      <c r="H47" s="74"/>
      <c r="I47" s="74"/>
      <c r="J47" s="74"/>
      <c r="K47" s="74"/>
      <c r="L47" s="73"/>
      <c r="M47" s="73"/>
    </row>
    <row r="48" spans="1:13" ht="14.25">
      <c r="A48" s="74"/>
      <c r="B48" s="114"/>
      <c r="C48" s="68"/>
      <c r="D48" s="68"/>
      <c r="E48" s="68"/>
      <c r="F48" s="76"/>
      <c r="G48" s="74"/>
      <c r="H48" s="74"/>
      <c r="I48" s="74"/>
      <c r="J48" s="74"/>
      <c r="K48" s="74"/>
      <c r="L48" s="73"/>
      <c r="M48" s="73"/>
    </row>
    <row r="49" spans="1:13" ht="14.25">
      <c r="A49" s="60"/>
      <c r="B49" s="114"/>
      <c r="C49" s="68"/>
      <c r="D49" s="68"/>
      <c r="E49" s="68"/>
      <c r="F49" s="77"/>
      <c r="G49" s="60"/>
      <c r="H49" s="60"/>
      <c r="I49" s="60"/>
      <c r="J49" s="60"/>
      <c r="K49" s="60"/>
      <c r="L49" s="78"/>
      <c r="M49" s="78"/>
    </row>
    <row r="50" spans="1:13" ht="14.25">
      <c r="A50" s="60"/>
      <c r="B50" s="114"/>
      <c r="C50" s="68"/>
      <c r="D50" s="68"/>
      <c r="E50" s="68"/>
      <c r="F50" s="77"/>
      <c r="G50" s="60"/>
      <c r="H50" s="60"/>
      <c r="I50" s="60"/>
      <c r="J50" s="60"/>
      <c r="K50" s="60"/>
      <c r="L50" s="78"/>
      <c r="M50" s="78"/>
    </row>
    <row r="51" spans="6:13" ht="14.25">
      <c r="F51" s="10"/>
      <c r="M51" s="9"/>
    </row>
    <row r="52" ht="14.25">
      <c r="F52" s="10"/>
    </row>
    <row r="53" ht="14.25">
      <c r="F53" s="10"/>
    </row>
    <row r="54" ht="14.25">
      <c r="F54" s="10"/>
    </row>
    <row r="55" ht="14.25">
      <c r="F55" s="10"/>
    </row>
    <row r="56" ht="14.25">
      <c r="F56" s="10"/>
    </row>
    <row r="57" ht="14.25">
      <c r="F57" s="10"/>
    </row>
    <row r="58" ht="14.25">
      <c r="F58" s="10"/>
    </row>
    <row r="59" ht="14.25">
      <c r="F59" s="10"/>
    </row>
    <row r="60" ht="14.25">
      <c r="F60" s="10"/>
    </row>
    <row r="61" ht="14.25">
      <c r="F61" s="10"/>
    </row>
    <row r="62" ht="14.25">
      <c r="F62" s="10"/>
    </row>
    <row r="63" ht="14.25">
      <c r="F63" s="10"/>
    </row>
    <row r="64" ht="14.25">
      <c r="F64" s="10"/>
    </row>
    <row r="65" ht="14.25">
      <c r="F65" s="10"/>
    </row>
    <row r="66" ht="14.25">
      <c r="F66" s="10"/>
    </row>
    <row r="67" ht="14.25">
      <c r="F67" s="10"/>
    </row>
    <row r="68" ht="14.25">
      <c r="F68" s="10"/>
    </row>
    <row r="69" ht="14.25">
      <c r="F69" s="10"/>
    </row>
  </sheetData>
  <mergeCells count="13">
    <mergeCell ref="E4:G5"/>
    <mergeCell ref="A5:D6"/>
    <mergeCell ref="A8:A10"/>
    <mergeCell ref="B8:B10"/>
    <mergeCell ref="C8:C10"/>
    <mergeCell ref="D8:D10"/>
    <mergeCell ref="E8:E10"/>
    <mergeCell ref="F8:H9"/>
    <mergeCell ref="M8:M10"/>
    <mergeCell ref="I8:I10"/>
    <mergeCell ref="J8:J10"/>
    <mergeCell ref="K8:K10"/>
    <mergeCell ref="L8:L10"/>
  </mergeCells>
  <conditionalFormatting sqref="A11:L51 M11:M50">
    <cfRule type="expression" priority="1" dxfId="8" stopIfTrue="1">
      <formula>MOD(ROW(),2)=0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1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" sqref="K4"/>
    </sheetView>
  </sheetViews>
  <sheetFormatPr defaultColWidth="9.00390625" defaultRowHeight="13.5"/>
  <cols>
    <col min="1" max="1" width="3.625" style="1" customWidth="1"/>
    <col min="2" max="2" width="11.625" style="1" customWidth="1"/>
    <col min="3" max="3" width="11.625" style="1" bestFit="1" customWidth="1"/>
    <col min="4" max="5" width="2.625" style="1" customWidth="1"/>
    <col min="6" max="6" width="10.50390625" style="1" bestFit="1" customWidth="1"/>
    <col min="7" max="7" width="4.625" style="2" customWidth="1"/>
    <col min="8" max="8" width="14.125" style="1" bestFit="1" customWidth="1"/>
    <col min="9" max="11" width="10.625" style="2" customWidth="1"/>
    <col min="12" max="16384" width="9.00390625" style="1" customWidth="1"/>
  </cols>
  <sheetData>
    <row r="1" spans="2:7" ht="14.25">
      <c r="B1" s="72"/>
      <c r="F1" s="38">
        <f>IF(E1=1,C1,"")</f>
      </c>
      <c r="G1" s="108">
        <f>MATCH(G3,3:3)</f>
        <v>11</v>
      </c>
    </row>
    <row r="2" spans="2:7" ht="14.25">
      <c r="B2" s="1" t="str">
        <f>YEAR(SafetyCalendar!$R$7)&amp;"年　休日計算"</f>
        <v>2013年　休日計算</v>
      </c>
      <c r="F2" s="38">
        <f>IF(E2=1,C2,"")</f>
      </c>
      <c r="G2" s="107" t="str">
        <f>IF(INT((G1-1)/26)=0,"",CHAR(INT((G1-1)/26)+64))&amp;CHAR(IF(MOD(G1,26)=0,26,MOD(G1,26))+64)</f>
        <v>K</v>
      </c>
    </row>
    <row r="3" spans="6:11" ht="14.25">
      <c r="F3" s="109" t="s">
        <v>65</v>
      </c>
      <c r="G3" s="2">
        <f>YEAR(SafetyCalendar!$R$7)</f>
        <v>2013</v>
      </c>
      <c r="H3" t="s">
        <v>54</v>
      </c>
      <c r="I3" s="2">
        <v>2008</v>
      </c>
      <c r="J3" s="2">
        <v>2009</v>
      </c>
      <c r="K3" s="2">
        <v>2011</v>
      </c>
    </row>
    <row r="4" spans="1:11" ht="14.25">
      <c r="A4" s="1">
        <f aca="true" t="shared" si="0" ref="A4:A13">IF(E4=0,"",ROW()-3)</f>
        <v>1</v>
      </c>
      <c r="B4" s="37"/>
      <c r="C4" s="103">
        <f ca="1">IF(CELL("type",INDIRECT(G$2&amp;ROW()))="b","",INDIRECT(G$2&amp;ROW()))</f>
        <v>40665</v>
      </c>
      <c r="D4" s="101">
        <f aca="true" ca="1" t="shared" si="1" ref="D4:D13">IF(CELL("type",C4)="v",C4,"")</f>
        <v>40665</v>
      </c>
      <c r="E4" s="105">
        <f ca="1">IF(CELL("type",C4)="v",1,0)</f>
        <v>1</v>
      </c>
      <c r="F4" s="102">
        <f aca="true" ca="1" t="shared" si="2" ref="F4:F13">IF(AND(CELL("type",G4)&lt;&gt;"b",G4=1),C4,IF(AND(CELL("type",G4)&lt;&gt;"b",G4=0),"",IF(E4=1,C4,"")))</f>
        <v>40665</v>
      </c>
      <c r="G4" s="89"/>
      <c r="I4" s="103">
        <v>39559</v>
      </c>
      <c r="J4" s="103"/>
      <c r="K4" s="103">
        <v>40665</v>
      </c>
    </row>
    <row r="5" spans="1:11" ht="14.25">
      <c r="A5" s="1">
        <f t="shared" si="0"/>
      </c>
      <c r="B5" s="37"/>
      <c r="C5" s="103">
        <f aca="true" ca="1" t="shared" si="3" ref="C5:C13">IF(CELL("type",INDIRECT(G$2&amp;ROW()))="b","",INDIRECT(G$2&amp;ROW()))</f>
      </c>
      <c r="D5" s="101">
        <f ca="1" t="shared" si="1"/>
      </c>
      <c r="E5" s="105">
        <f aca="true" ca="1" t="shared" si="4" ref="E5:E13">IF(CELL("type",C5)="v",1,0)</f>
        <v>0</v>
      </c>
      <c r="F5" s="102">
        <f ca="1" t="shared" si="2"/>
      </c>
      <c r="G5" s="89"/>
      <c r="I5" s="103">
        <v>39560</v>
      </c>
      <c r="J5" s="103"/>
      <c r="K5" s="103"/>
    </row>
    <row r="6" spans="1:11" ht="14.25">
      <c r="A6" s="1">
        <f t="shared" si="0"/>
        <v>3</v>
      </c>
      <c r="B6" s="37" t="s">
        <v>31</v>
      </c>
      <c r="C6" s="103">
        <f ca="1" t="shared" si="3"/>
        <v>40770</v>
      </c>
      <c r="D6" s="101">
        <f ca="1" t="shared" si="1"/>
        <v>40770</v>
      </c>
      <c r="E6" s="105">
        <f ca="1" t="shared" si="4"/>
        <v>1</v>
      </c>
      <c r="F6" s="102">
        <f ca="1" t="shared" si="2"/>
        <v>40770</v>
      </c>
      <c r="G6" s="89"/>
      <c r="I6" s="103">
        <v>39674</v>
      </c>
      <c r="J6" s="103">
        <v>40038</v>
      </c>
      <c r="K6" s="103">
        <v>40770</v>
      </c>
    </row>
    <row r="7" spans="1:11" ht="14.25">
      <c r="A7" s="1">
        <f t="shared" si="0"/>
        <v>4</v>
      </c>
      <c r="B7" s="37" t="s">
        <v>31</v>
      </c>
      <c r="C7" s="103">
        <f ca="1" t="shared" si="3"/>
        <v>40771</v>
      </c>
      <c r="D7" s="101">
        <f ca="1" t="shared" si="1"/>
        <v>40771</v>
      </c>
      <c r="E7" s="105">
        <f ca="1" t="shared" si="4"/>
        <v>1</v>
      </c>
      <c r="F7" s="102">
        <f ca="1" t="shared" si="2"/>
        <v>40771</v>
      </c>
      <c r="G7" s="89"/>
      <c r="I7" s="103">
        <v>39675</v>
      </c>
      <c r="J7" s="103">
        <v>40039</v>
      </c>
      <c r="K7" s="103">
        <v>40771</v>
      </c>
    </row>
    <row r="8" spans="1:11" ht="14.25">
      <c r="A8" s="1">
        <f t="shared" si="0"/>
      </c>
      <c r="B8" s="37"/>
      <c r="C8" s="103">
        <f ca="1" t="shared" si="3"/>
      </c>
      <c r="D8" s="101">
        <f ca="1" t="shared" si="1"/>
      </c>
      <c r="E8" s="105">
        <f ca="1" t="shared" si="4"/>
        <v>0</v>
      </c>
      <c r="F8" s="102">
        <f ca="1" t="shared" si="2"/>
      </c>
      <c r="G8" s="89"/>
      <c r="I8" s="103">
        <v>39790</v>
      </c>
      <c r="J8" s="103">
        <v>40078</v>
      </c>
      <c r="K8" s="103"/>
    </row>
    <row r="9" spans="1:11" ht="14.25">
      <c r="A9" s="1">
        <f t="shared" si="0"/>
      </c>
      <c r="B9" s="37"/>
      <c r="C9" s="103">
        <f ca="1" t="shared" si="3"/>
      </c>
      <c r="D9" s="101">
        <f ca="1" t="shared" si="1"/>
      </c>
      <c r="E9" s="105">
        <f ca="1" t="shared" si="4"/>
        <v>0</v>
      </c>
      <c r="F9" s="102">
        <f ca="1" t="shared" si="2"/>
      </c>
      <c r="G9" s="89"/>
      <c r="I9" s="103">
        <v>39811</v>
      </c>
      <c r="J9" s="103"/>
      <c r="K9" s="103"/>
    </row>
    <row r="10" spans="1:11" ht="14.25">
      <c r="A10" s="1">
        <f t="shared" si="0"/>
      </c>
      <c r="B10" s="37"/>
      <c r="C10" s="103">
        <f ca="1" t="shared" si="3"/>
      </c>
      <c r="D10" s="101">
        <f ca="1" t="shared" si="1"/>
      </c>
      <c r="E10" s="105">
        <f ca="1" t="shared" si="4"/>
        <v>0</v>
      </c>
      <c r="F10" s="102">
        <f ca="1" t="shared" si="2"/>
      </c>
      <c r="G10" s="89"/>
      <c r="I10" s="103"/>
      <c r="J10" s="103"/>
      <c r="K10" s="103"/>
    </row>
    <row r="11" spans="1:11" ht="14.25">
      <c r="A11" s="1">
        <f t="shared" si="0"/>
      </c>
      <c r="B11" s="37"/>
      <c r="C11" s="103">
        <f ca="1" t="shared" si="3"/>
      </c>
      <c r="D11" s="101">
        <f ca="1" t="shared" si="1"/>
      </c>
      <c r="E11" s="105">
        <f ca="1" t="shared" si="4"/>
        <v>0</v>
      </c>
      <c r="F11" s="102">
        <f ca="1" t="shared" si="2"/>
      </c>
      <c r="G11" s="89"/>
      <c r="I11" s="103"/>
      <c r="J11" s="103"/>
      <c r="K11" s="103"/>
    </row>
    <row r="12" spans="1:11" ht="14.25">
      <c r="A12" s="1">
        <f t="shared" si="0"/>
      </c>
      <c r="B12" s="37"/>
      <c r="C12" s="103">
        <f ca="1" t="shared" si="3"/>
      </c>
      <c r="D12" s="101">
        <f ca="1" t="shared" si="1"/>
      </c>
      <c r="E12" s="105">
        <f ca="1" t="shared" si="4"/>
        <v>0</v>
      </c>
      <c r="F12" s="102">
        <f ca="1" t="shared" si="2"/>
      </c>
      <c r="G12" s="89"/>
      <c r="I12" s="103"/>
      <c r="J12" s="103"/>
      <c r="K12" s="103"/>
    </row>
    <row r="13" spans="1:11" ht="14.25">
      <c r="A13" s="1">
        <f t="shared" si="0"/>
      </c>
      <c r="B13" s="37"/>
      <c r="C13" s="103">
        <f ca="1" t="shared" si="3"/>
      </c>
      <c r="D13" s="101">
        <f ca="1" t="shared" si="1"/>
      </c>
      <c r="E13" s="105">
        <f ca="1" t="shared" si="4"/>
        <v>0</v>
      </c>
      <c r="F13" s="102">
        <f ca="1" t="shared" si="2"/>
      </c>
      <c r="G13" s="89"/>
      <c r="I13" s="103"/>
      <c r="J13" s="103"/>
      <c r="K13" s="103"/>
    </row>
    <row r="14" spans="1:11" ht="14.25">
      <c r="A14" s="1">
        <f aca="true" t="shared" si="5" ref="A14:A50">IF(E14=0,"",ROW()-3)</f>
        <v>11</v>
      </c>
      <c r="B14" s="37"/>
      <c r="C14" s="88">
        <f>IF(MONTH(SafetyCalendar!$R$7)&lt;&gt;MONTH(DATE(YEAR(SafetyCalendar!$R$7),MONTH(SafetyCalendar!$R$7),1)-MOD(WEEKDAY(DATE(YEAR(SafetyCalendar!$R$7),MONTH(SafetyCalendar!$R$7),1),2),7)+6),"",DATE(YEAR(SafetyCalendar!$R$7),MONTH(SafetyCalendar!$R$7),1)-MOD(WEEKDAY(DATE(YEAR(SafetyCalendar!$R$7),MONTH(SafetyCalendar!$R$7),1),2),7)+6)</f>
        <v>41370</v>
      </c>
      <c r="D14" s="101">
        <f aca="true" t="shared" si="6" ref="D14:D66">C14</f>
        <v>41370</v>
      </c>
      <c r="E14" s="105">
        <f>IF(COUNTIF($F$67:$F$132,C14)&lt;&gt;0,0,IF(C14="",0,1))</f>
        <v>1</v>
      </c>
      <c r="F14" s="102">
        <f aca="true" ca="1" t="shared" si="7" ref="F14:F70">IF(AND(CELL("type",G14)&lt;&gt;"b",G14=1),C14,IF(AND(CELL("type",G14)&lt;&gt;"b",G14=0),"",IF(E14=1,C14,"")))</f>
        <v>41370</v>
      </c>
      <c r="G14" s="89">
        <f aca="true" ca="1" t="shared" si="8" ref="G14:G68">IF(CELL("type",INDIRECT(G$2&amp;ROW()))="b","",INDIRECT(G$2&amp;ROW()))</f>
      </c>
      <c r="I14" s="89"/>
      <c r="J14" s="89"/>
      <c r="K14" s="89"/>
    </row>
    <row r="15" spans="1:11" ht="14.25">
      <c r="A15" s="1">
        <f t="shared" si="5"/>
        <v>12</v>
      </c>
      <c r="B15" s="37"/>
      <c r="C15" s="88">
        <f>C14+7</f>
        <v>41377</v>
      </c>
      <c r="D15" s="101">
        <f t="shared" si="6"/>
        <v>41377</v>
      </c>
      <c r="E15" s="105">
        <f aca="true" t="shared" si="9" ref="E15:E66">IF(COUNTIF($F$67:$F$132,C15)&lt;&gt;0,0,IF(C15="",0,1))</f>
        <v>1</v>
      </c>
      <c r="F15" s="102">
        <f ca="1" t="shared" si="7"/>
        <v>41377</v>
      </c>
      <c r="G15" s="89">
        <f ca="1" t="shared" si="8"/>
      </c>
      <c r="I15" s="89"/>
      <c r="J15" s="89"/>
      <c r="K15" s="89"/>
    </row>
    <row r="16" spans="1:11" ht="14.25">
      <c r="A16" s="1">
        <f t="shared" si="5"/>
        <v>13</v>
      </c>
      <c r="B16" s="37"/>
      <c r="C16" s="88">
        <f aca="true" t="shared" si="10" ref="C16:C50">C15+7</f>
        <v>41384</v>
      </c>
      <c r="D16" s="101">
        <f t="shared" si="6"/>
        <v>41384</v>
      </c>
      <c r="E16" s="105">
        <f t="shared" si="9"/>
        <v>1</v>
      </c>
      <c r="F16" s="102">
        <f ca="1" t="shared" si="7"/>
      </c>
      <c r="G16" s="89">
        <f ca="1" t="shared" si="8"/>
        <v>0</v>
      </c>
      <c r="I16" s="89"/>
      <c r="J16" s="89"/>
      <c r="K16" s="89">
        <v>0</v>
      </c>
    </row>
    <row r="17" spans="1:11" ht="14.25">
      <c r="A17" s="1">
        <f t="shared" si="5"/>
        <v>14</v>
      </c>
      <c r="B17" s="37"/>
      <c r="C17" s="88">
        <f t="shared" si="10"/>
        <v>41391</v>
      </c>
      <c r="D17" s="101">
        <f t="shared" si="6"/>
        <v>41391</v>
      </c>
      <c r="E17" s="105">
        <f t="shared" si="9"/>
        <v>1</v>
      </c>
      <c r="F17" s="102">
        <f ca="1" t="shared" si="7"/>
        <v>41391</v>
      </c>
      <c r="G17" s="89">
        <f ca="1" t="shared" si="8"/>
      </c>
      <c r="I17" s="89"/>
      <c r="J17" s="89">
        <v>0</v>
      </c>
      <c r="K17" s="89"/>
    </row>
    <row r="18" spans="1:11" ht="14.25">
      <c r="A18" s="1">
        <f t="shared" si="5"/>
      </c>
      <c r="B18" s="37"/>
      <c r="C18" s="88">
        <f t="shared" si="10"/>
        <v>41398</v>
      </c>
      <c r="D18" s="101">
        <f t="shared" si="6"/>
        <v>41398</v>
      </c>
      <c r="E18" s="105">
        <f t="shared" si="9"/>
        <v>0</v>
      </c>
      <c r="F18" s="102">
        <f ca="1" t="shared" si="7"/>
      </c>
      <c r="G18" s="89">
        <f ca="1" t="shared" si="8"/>
      </c>
      <c r="I18" s="89"/>
      <c r="J18" s="89">
        <v>0</v>
      </c>
      <c r="K18" s="89"/>
    </row>
    <row r="19" spans="1:11" ht="14.25">
      <c r="A19" s="1">
        <f t="shared" si="5"/>
        <v>16</v>
      </c>
      <c r="B19" s="37"/>
      <c r="C19" s="88">
        <f t="shared" si="10"/>
        <v>41405</v>
      </c>
      <c r="D19" s="101">
        <f t="shared" si="6"/>
        <v>41405</v>
      </c>
      <c r="E19" s="105">
        <f t="shared" si="9"/>
        <v>1</v>
      </c>
      <c r="F19" s="102">
        <f ca="1" t="shared" si="7"/>
      </c>
      <c r="G19" s="89">
        <f ca="1" t="shared" si="8"/>
        <v>0</v>
      </c>
      <c r="I19" s="89">
        <v>0</v>
      </c>
      <c r="J19" s="89">
        <v>0</v>
      </c>
      <c r="K19" s="89">
        <v>0</v>
      </c>
    </row>
    <row r="20" spans="1:11" ht="14.25">
      <c r="A20" s="1">
        <f t="shared" si="5"/>
        <v>17</v>
      </c>
      <c r="B20" s="37"/>
      <c r="C20" s="88">
        <f t="shared" si="10"/>
        <v>41412</v>
      </c>
      <c r="D20" s="101">
        <f t="shared" si="6"/>
        <v>41412</v>
      </c>
      <c r="E20" s="105">
        <f t="shared" si="9"/>
        <v>1</v>
      </c>
      <c r="F20" s="102">
        <f ca="1" t="shared" si="7"/>
      </c>
      <c r="G20" s="89">
        <f ca="1" t="shared" si="8"/>
        <v>0</v>
      </c>
      <c r="I20" s="89"/>
      <c r="J20" s="89"/>
      <c r="K20" s="89">
        <v>0</v>
      </c>
    </row>
    <row r="21" spans="1:11" ht="14.25">
      <c r="A21" s="1">
        <f t="shared" si="5"/>
        <v>18</v>
      </c>
      <c r="B21" s="37"/>
      <c r="C21" s="88">
        <f t="shared" si="10"/>
        <v>41419</v>
      </c>
      <c r="D21" s="101">
        <f t="shared" si="6"/>
        <v>41419</v>
      </c>
      <c r="E21" s="105">
        <f t="shared" si="9"/>
        <v>1</v>
      </c>
      <c r="F21" s="102">
        <f ca="1" t="shared" si="7"/>
        <v>41419</v>
      </c>
      <c r="G21" s="89">
        <f ca="1" t="shared" si="8"/>
      </c>
      <c r="I21" s="89"/>
      <c r="J21" s="89">
        <v>0</v>
      </c>
      <c r="K21" s="89"/>
    </row>
    <row r="22" spans="1:11" ht="14.25">
      <c r="A22" s="1">
        <f t="shared" si="5"/>
        <v>19</v>
      </c>
      <c r="B22" s="37"/>
      <c r="C22" s="88">
        <f t="shared" si="10"/>
        <v>41426</v>
      </c>
      <c r="D22" s="101">
        <f t="shared" si="6"/>
        <v>41426</v>
      </c>
      <c r="E22" s="105">
        <f t="shared" si="9"/>
        <v>1</v>
      </c>
      <c r="F22" s="102">
        <f ca="1" t="shared" si="7"/>
        <v>41426</v>
      </c>
      <c r="G22" s="89">
        <f ca="1" t="shared" si="8"/>
      </c>
      <c r="I22" s="89">
        <v>0</v>
      </c>
      <c r="J22" s="89"/>
      <c r="K22" s="89"/>
    </row>
    <row r="23" spans="1:11" ht="14.25">
      <c r="A23" s="1">
        <f t="shared" si="5"/>
        <v>20</v>
      </c>
      <c r="B23" s="37"/>
      <c r="C23" s="88">
        <f t="shared" si="10"/>
        <v>41433</v>
      </c>
      <c r="D23" s="101">
        <f t="shared" si="6"/>
        <v>41433</v>
      </c>
      <c r="E23" s="105">
        <f t="shared" si="9"/>
        <v>1</v>
      </c>
      <c r="F23" s="102">
        <f ca="1" t="shared" si="7"/>
        <v>41433</v>
      </c>
      <c r="G23" s="89">
        <f ca="1" t="shared" si="8"/>
      </c>
      <c r="I23" s="89"/>
      <c r="J23" s="89"/>
      <c r="K23" s="89"/>
    </row>
    <row r="24" spans="1:11" ht="14.25">
      <c r="A24" s="1">
        <f t="shared" si="5"/>
        <v>21</v>
      </c>
      <c r="B24" s="37"/>
      <c r="C24" s="88">
        <f t="shared" si="10"/>
        <v>41440</v>
      </c>
      <c r="D24" s="101">
        <f t="shared" si="6"/>
        <v>41440</v>
      </c>
      <c r="E24" s="105">
        <f t="shared" si="9"/>
        <v>1</v>
      </c>
      <c r="F24" s="102">
        <f ca="1" t="shared" si="7"/>
      </c>
      <c r="G24" s="89">
        <f ca="1" t="shared" si="8"/>
        <v>0</v>
      </c>
      <c r="I24" s="89"/>
      <c r="J24" s="89"/>
      <c r="K24" s="89">
        <v>0</v>
      </c>
    </row>
    <row r="25" spans="1:11" ht="14.25">
      <c r="A25" s="1">
        <f t="shared" si="5"/>
        <v>22</v>
      </c>
      <c r="B25" s="37"/>
      <c r="C25" s="88">
        <f t="shared" si="10"/>
        <v>41447</v>
      </c>
      <c r="D25" s="101">
        <f t="shared" si="6"/>
        <v>41447</v>
      </c>
      <c r="E25" s="105">
        <f t="shared" si="9"/>
        <v>1</v>
      </c>
      <c r="F25" s="102">
        <f ca="1" t="shared" si="7"/>
        <v>41447</v>
      </c>
      <c r="G25" s="89">
        <f ca="1" t="shared" si="8"/>
      </c>
      <c r="I25" s="89"/>
      <c r="J25" s="89"/>
      <c r="K25" s="89"/>
    </row>
    <row r="26" spans="1:11" ht="14.25">
      <c r="A26" s="1">
        <f t="shared" si="5"/>
        <v>23</v>
      </c>
      <c r="B26" s="37"/>
      <c r="C26" s="88">
        <f t="shared" si="10"/>
        <v>41454</v>
      </c>
      <c r="D26" s="101">
        <f t="shared" si="6"/>
        <v>41454</v>
      </c>
      <c r="E26" s="105">
        <f t="shared" si="9"/>
        <v>1</v>
      </c>
      <c r="F26" s="102">
        <f ca="1" t="shared" si="7"/>
        <v>41454</v>
      </c>
      <c r="G26" s="89">
        <f ca="1" t="shared" si="8"/>
      </c>
      <c r="I26" s="89"/>
      <c r="J26" s="89"/>
      <c r="K26" s="89"/>
    </row>
    <row r="27" spans="1:11" ht="14.25">
      <c r="A27" s="1">
        <f t="shared" si="5"/>
        <v>24</v>
      </c>
      <c r="B27" s="37"/>
      <c r="C27" s="88">
        <f t="shared" si="10"/>
        <v>41461</v>
      </c>
      <c r="D27" s="101">
        <f t="shared" si="6"/>
        <v>41461</v>
      </c>
      <c r="E27" s="105">
        <f t="shared" si="9"/>
        <v>1</v>
      </c>
      <c r="F27" s="102">
        <f ca="1" t="shared" si="7"/>
        <v>41461</v>
      </c>
      <c r="G27" s="89">
        <f ca="1" t="shared" si="8"/>
      </c>
      <c r="I27" s="89"/>
      <c r="J27" s="89"/>
      <c r="K27" s="89"/>
    </row>
    <row r="28" spans="1:11" ht="14.25">
      <c r="A28" s="1">
        <f t="shared" si="5"/>
        <v>25</v>
      </c>
      <c r="B28" s="37"/>
      <c r="C28" s="88">
        <f t="shared" si="10"/>
        <v>41468</v>
      </c>
      <c r="D28" s="101">
        <f t="shared" si="6"/>
        <v>41468</v>
      </c>
      <c r="E28" s="105">
        <f t="shared" si="9"/>
        <v>1</v>
      </c>
      <c r="F28" s="102">
        <f ca="1" t="shared" si="7"/>
        <v>41468</v>
      </c>
      <c r="G28" s="89">
        <f ca="1" t="shared" si="8"/>
      </c>
      <c r="I28" s="89"/>
      <c r="J28" s="89"/>
      <c r="K28" s="89"/>
    </row>
    <row r="29" spans="1:11" ht="14.25">
      <c r="A29" s="1">
        <f t="shared" si="5"/>
        <v>26</v>
      </c>
      <c r="B29" s="37"/>
      <c r="C29" s="88">
        <f t="shared" si="10"/>
        <v>41475</v>
      </c>
      <c r="D29" s="101">
        <f t="shared" si="6"/>
        <v>41475</v>
      </c>
      <c r="E29" s="105">
        <f t="shared" si="9"/>
        <v>1</v>
      </c>
      <c r="F29" s="102">
        <f ca="1" t="shared" si="7"/>
        <v>41475</v>
      </c>
      <c r="G29" s="89">
        <f ca="1" t="shared" si="8"/>
      </c>
      <c r="I29" s="89"/>
      <c r="J29" s="89"/>
      <c r="K29" s="89"/>
    </row>
    <row r="30" spans="1:11" ht="14.25">
      <c r="A30" s="1">
        <f t="shared" si="5"/>
        <v>27</v>
      </c>
      <c r="B30" s="37"/>
      <c r="C30" s="88">
        <f t="shared" si="10"/>
        <v>41482</v>
      </c>
      <c r="D30" s="101">
        <f t="shared" si="6"/>
        <v>41482</v>
      </c>
      <c r="E30" s="105">
        <f t="shared" si="9"/>
        <v>1</v>
      </c>
      <c r="F30" s="102">
        <f ca="1" t="shared" si="7"/>
      </c>
      <c r="G30" s="89">
        <f ca="1" t="shared" si="8"/>
        <v>0</v>
      </c>
      <c r="I30" s="89">
        <v>0</v>
      </c>
      <c r="J30" s="89"/>
      <c r="K30" s="89">
        <v>0</v>
      </c>
    </row>
    <row r="31" spans="1:11" ht="14.25">
      <c r="A31" s="1">
        <f t="shared" si="5"/>
        <v>28</v>
      </c>
      <c r="B31" s="37"/>
      <c r="C31" s="88">
        <f t="shared" si="10"/>
        <v>41489</v>
      </c>
      <c r="D31" s="101">
        <f t="shared" si="6"/>
        <v>41489</v>
      </c>
      <c r="E31" s="105">
        <f t="shared" si="9"/>
        <v>1</v>
      </c>
      <c r="F31" s="102">
        <f ca="1" t="shared" si="7"/>
      </c>
      <c r="G31" s="89">
        <f ca="1" t="shared" si="8"/>
        <v>0</v>
      </c>
      <c r="I31" s="89"/>
      <c r="J31" s="89"/>
      <c r="K31" s="89">
        <v>0</v>
      </c>
    </row>
    <row r="32" spans="1:11" ht="14.25">
      <c r="A32" s="1">
        <f t="shared" si="5"/>
        <v>29</v>
      </c>
      <c r="B32" s="37"/>
      <c r="C32" s="88">
        <f t="shared" si="10"/>
        <v>41496</v>
      </c>
      <c r="D32" s="101">
        <f t="shared" si="6"/>
        <v>41496</v>
      </c>
      <c r="E32" s="105">
        <f t="shared" si="9"/>
        <v>1</v>
      </c>
      <c r="F32" s="102">
        <f ca="1" t="shared" si="7"/>
        <v>41496</v>
      </c>
      <c r="G32" s="89">
        <f ca="1" t="shared" si="8"/>
      </c>
      <c r="I32" s="89">
        <v>0</v>
      </c>
      <c r="J32" s="89">
        <v>0</v>
      </c>
      <c r="K32" s="89"/>
    </row>
    <row r="33" spans="1:11" ht="14.25">
      <c r="A33" s="1">
        <f t="shared" si="5"/>
        <v>30</v>
      </c>
      <c r="B33" s="37"/>
      <c r="C33" s="88">
        <f t="shared" si="10"/>
        <v>41503</v>
      </c>
      <c r="D33" s="101">
        <f t="shared" si="6"/>
        <v>41503</v>
      </c>
      <c r="E33" s="105">
        <f t="shared" si="9"/>
        <v>1</v>
      </c>
      <c r="F33" s="102">
        <f ca="1" t="shared" si="7"/>
        <v>41503</v>
      </c>
      <c r="G33" s="89">
        <f ca="1" t="shared" si="8"/>
      </c>
      <c r="I33" s="89"/>
      <c r="J33" s="89"/>
      <c r="K33" s="89"/>
    </row>
    <row r="34" spans="1:11" ht="14.25">
      <c r="A34" s="1">
        <f t="shared" si="5"/>
        <v>31</v>
      </c>
      <c r="B34" s="37"/>
      <c r="C34" s="88">
        <f t="shared" si="10"/>
        <v>41510</v>
      </c>
      <c r="D34" s="101">
        <f t="shared" si="6"/>
        <v>41510</v>
      </c>
      <c r="E34" s="105">
        <f t="shared" si="9"/>
        <v>1</v>
      </c>
      <c r="F34" s="102">
        <f ca="1" t="shared" si="7"/>
      </c>
      <c r="G34" s="89">
        <f ca="1" t="shared" si="8"/>
        <v>0</v>
      </c>
      <c r="I34" s="89"/>
      <c r="J34" s="89">
        <v>0</v>
      </c>
      <c r="K34" s="89">
        <v>0</v>
      </c>
    </row>
    <row r="35" spans="1:11" ht="14.25">
      <c r="A35" s="1">
        <f t="shared" si="5"/>
        <v>32</v>
      </c>
      <c r="B35" s="37"/>
      <c r="C35" s="88">
        <f t="shared" si="10"/>
        <v>41517</v>
      </c>
      <c r="D35" s="101">
        <f t="shared" si="6"/>
        <v>41517</v>
      </c>
      <c r="E35" s="105">
        <f t="shared" si="9"/>
        <v>1</v>
      </c>
      <c r="F35" s="102">
        <f ca="1" t="shared" si="7"/>
        <v>41517</v>
      </c>
      <c r="G35" s="89">
        <f ca="1" t="shared" si="8"/>
      </c>
      <c r="I35" s="89">
        <v>0</v>
      </c>
      <c r="J35" s="89"/>
      <c r="K35" s="89"/>
    </row>
    <row r="36" spans="1:11" ht="14.25">
      <c r="A36" s="1">
        <f t="shared" si="5"/>
        <v>33</v>
      </c>
      <c r="B36" s="37"/>
      <c r="C36" s="88">
        <f t="shared" si="10"/>
        <v>41524</v>
      </c>
      <c r="D36" s="101">
        <f t="shared" si="6"/>
        <v>41524</v>
      </c>
      <c r="E36" s="105">
        <f t="shared" si="9"/>
        <v>1</v>
      </c>
      <c r="F36" s="102">
        <f ca="1" t="shared" si="7"/>
        <v>41524</v>
      </c>
      <c r="G36" s="89">
        <f ca="1" t="shared" si="8"/>
      </c>
      <c r="I36" s="89"/>
      <c r="J36" s="89"/>
      <c r="K36" s="89"/>
    </row>
    <row r="37" spans="1:11" ht="14.25">
      <c r="A37" s="1">
        <f t="shared" si="5"/>
        <v>34</v>
      </c>
      <c r="B37" s="37"/>
      <c r="C37" s="88">
        <f t="shared" si="10"/>
        <v>41531</v>
      </c>
      <c r="D37" s="101">
        <f t="shared" si="6"/>
        <v>41531</v>
      </c>
      <c r="E37" s="105">
        <f t="shared" si="9"/>
        <v>1</v>
      </c>
      <c r="F37" s="102">
        <f ca="1" t="shared" si="7"/>
        <v>41531</v>
      </c>
      <c r="G37" s="89">
        <f ca="1" t="shared" si="8"/>
      </c>
      <c r="I37" s="89"/>
      <c r="J37" s="89">
        <v>0</v>
      </c>
      <c r="K37" s="89"/>
    </row>
    <row r="38" spans="1:11" ht="14.25">
      <c r="A38" s="1">
        <f t="shared" si="5"/>
        <v>35</v>
      </c>
      <c r="B38" s="37"/>
      <c r="C38" s="88">
        <f t="shared" si="10"/>
        <v>41538</v>
      </c>
      <c r="D38" s="101">
        <f t="shared" si="6"/>
        <v>41538</v>
      </c>
      <c r="E38" s="105">
        <f t="shared" si="9"/>
        <v>1</v>
      </c>
      <c r="F38" s="102">
        <f ca="1" t="shared" si="7"/>
      </c>
      <c r="G38" s="89">
        <f ca="1" t="shared" si="8"/>
        <v>0</v>
      </c>
      <c r="I38" s="89">
        <v>0</v>
      </c>
      <c r="J38" s="89"/>
      <c r="K38" s="89">
        <v>0</v>
      </c>
    </row>
    <row r="39" spans="1:11" ht="14.25">
      <c r="A39" s="1">
        <f t="shared" si="5"/>
        <v>36</v>
      </c>
      <c r="B39" s="37"/>
      <c r="C39" s="88">
        <f t="shared" si="10"/>
        <v>41545</v>
      </c>
      <c r="D39" s="101">
        <f t="shared" si="6"/>
        <v>41545</v>
      </c>
      <c r="E39" s="105">
        <f t="shared" si="9"/>
        <v>1</v>
      </c>
      <c r="F39" s="102">
        <f ca="1" t="shared" si="7"/>
        <v>41545</v>
      </c>
      <c r="G39" s="89">
        <f ca="1" t="shared" si="8"/>
      </c>
      <c r="I39" s="89">
        <v>0</v>
      </c>
      <c r="J39" s="89">
        <v>0</v>
      </c>
      <c r="K39" s="89"/>
    </row>
    <row r="40" spans="1:11" ht="14.25">
      <c r="A40" s="1">
        <f t="shared" si="5"/>
        <v>37</v>
      </c>
      <c r="B40" s="37"/>
      <c r="C40" s="88">
        <f t="shared" si="10"/>
        <v>41552</v>
      </c>
      <c r="D40" s="101">
        <f t="shared" si="6"/>
        <v>41552</v>
      </c>
      <c r="E40" s="105">
        <f t="shared" si="9"/>
        <v>1</v>
      </c>
      <c r="F40" s="102">
        <f ca="1" t="shared" si="7"/>
      </c>
      <c r="G40" s="89">
        <f ca="1" t="shared" si="8"/>
        <v>0</v>
      </c>
      <c r="I40" s="89"/>
      <c r="J40" s="89"/>
      <c r="K40" s="89">
        <v>0</v>
      </c>
    </row>
    <row r="41" spans="1:11" ht="14.25">
      <c r="A41" s="1">
        <f t="shared" si="5"/>
        <v>38</v>
      </c>
      <c r="B41" s="37"/>
      <c r="C41" s="88">
        <f t="shared" si="10"/>
        <v>41559</v>
      </c>
      <c r="D41" s="101">
        <f t="shared" si="6"/>
        <v>41559</v>
      </c>
      <c r="E41" s="105">
        <f t="shared" si="9"/>
        <v>1</v>
      </c>
      <c r="F41" s="102">
        <f ca="1" t="shared" si="7"/>
        <v>41559</v>
      </c>
      <c r="G41" s="89">
        <f ca="1" t="shared" si="8"/>
      </c>
      <c r="I41" s="89"/>
      <c r="J41" s="89"/>
      <c r="K41" s="89"/>
    </row>
    <row r="42" spans="1:11" ht="14.25">
      <c r="A42" s="1">
        <f t="shared" si="5"/>
        <v>39</v>
      </c>
      <c r="B42" s="37"/>
      <c r="C42" s="88">
        <f t="shared" si="10"/>
        <v>41566</v>
      </c>
      <c r="D42" s="101">
        <f t="shared" si="6"/>
        <v>41566</v>
      </c>
      <c r="E42" s="105">
        <f t="shared" si="9"/>
        <v>1</v>
      </c>
      <c r="F42" s="102">
        <f ca="1" t="shared" si="7"/>
      </c>
      <c r="G42" s="89">
        <f ca="1" t="shared" si="8"/>
        <v>0</v>
      </c>
      <c r="I42" s="89">
        <v>0</v>
      </c>
      <c r="J42" s="89">
        <v>0</v>
      </c>
      <c r="K42" s="89">
        <v>0</v>
      </c>
    </row>
    <row r="43" spans="1:11" ht="14.25">
      <c r="A43" s="1">
        <f t="shared" si="5"/>
        <v>40</v>
      </c>
      <c r="B43" s="37"/>
      <c r="C43" s="88">
        <f t="shared" si="10"/>
        <v>41573</v>
      </c>
      <c r="D43" s="101">
        <f t="shared" si="6"/>
        <v>41573</v>
      </c>
      <c r="E43" s="105">
        <f t="shared" si="9"/>
        <v>1</v>
      </c>
      <c r="F43" s="102">
        <f ca="1" t="shared" si="7"/>
        <v>41573</v>
      </c>
      <c r="G43" s="89">
        <f ca="1" t="shared" si="8"/>
      </c>
      <c r="I43" s="89"/>
      <c r="J43" s="89"/>
      <c r="K43" s="89"/>
    </row>
    <row r="44" spans="1:11" ht="14.25">
      <c r="A44" s="1">
        <f t="shared" si="5"/>
        <v>41</v>
      </c>
      <c r="B44" s="37"/>
      <c r="C44" s="88">
        <f t="shared" si="10"/>
        <v>41580</v>
      </c>
      <c r="D44" s="101">
        <f t="shared" si="6"/>
        <v>41580</v>
      </c>
      <c r="E44" s="105">
        <f t="shared" si="9"/>
        <v>1</v>
      </c>
      <c r="F44" s="102">
        <f ca="1" t="shared" si="7"/>
        <v>41580</v>
      </c>
      <c r="G44" s="89">
        <f ca="1" t="shared" si="8"/>
      </c>
      <c r="I44" s="89"/>
      <c r="J44" s="89"/>
      <c r="K44" s="89"/>
    </row>
    <row r="45" spans="1:11" ht="14.25">
      <c r="A45" s="1">
        <f t="shared" si="5"/>
        <v>42</v>
      </c>
      <c r="B45" s="37"/>
      <c r="C45" s="88">
        <f t="shared" si="10"/>
        <v>41587</v>
      </c>
      <c r="D45" s="101">
        <f t="shared" si="6"/>
        <v>41587</v>
      </c>
      <c r="E45" s="105">
        <f t="shared" si="9"/>
        <v>1</v>
      </c>
      <c r="F45" s="102">
        <f ca="1" t="shared" si="7"/>
      </c>
      <c r="G45" s="89">
        <f ca="1" t="shared" si="8"/>
        <v>0</v>
      </c>
      <c r="I45" s="89">
        <v>0</v>
      </c>
      <c r="J45" s="89">
        <v>0</v>
      </c>
      <c r="K45" s="89">
        <v>0</v>
      </c>
    </row>
    <row r="46" spans="1:11" ht="14.25">
      <c r="A46" s="1">
        <f t="shared" si="5"/>
        <v>43</v>
      </c>
      <c r="B46" s="37"/>
      <c r="C46" s="88">
        <f t="shared" si="10"/>
        <v>41594</v>
      </c>
      <c r="D46" s="101">
        <f t="shared" si="6"/>
        <v>41594</v>
      </c>
      <c r="E46" s="105">
        <f t="shared" si="9"/>
        <v>1</v>
      </c>
      <c r="F46" s="102">
        <f ca="1" t="shared" si="7"/>
        <v>41594</v>
      </c>
      <c r="G46" s="89">
        <f ca="1" t="shared" si="8"/>
      </c>
      <c r="I46" s="89">
        <v>0</v>
      </c>
      <c r="J46" s="89"/>
      <c r="K46" s="89"/>
    </row>
    <row r="47" spans="1:11" ht="14.25">
      <c r="A47" s="1">
        <f t="shared" si="5"/>
      </c>
      <c r="B47" s="37"/>
      <c r="C47" s="88">
        <f t="shared" si="10"/>
        <v>41601</v>
      </c>
      <c r="D47" s="101">
        <f t="shared" si="6"/>
        <v>41601</v>
      </c>
      <c r="E47" s="105">
        <f t="shared" si="9"/>
        <v>0</v>
      </c>
      <c r="F47" s="102">
        <f ca="1" t="shared" si="7"/>
      </c>
      <c r="G47" s="89">
        <f ca="1" t="shared" si="8"/>
      </c>
      <c r="I47" s="89"/>
      <c r="J47" s="89"/>
      <c r="K47" s="89"/>
    </row>
    <row r="48" spans="1:11" ht="14.25">
      <c r="A48" s="1">
        <f t="shared" si="5"/>
        <v>45</v>
      </c>
      <c r="B48" s="37"/>
      <c r="C48" s="88">
        <f t="shared" si="10"/>
        <v>41608</v>
      </c>
      <c r="D48" s="101">
        <f t="shared" si="6"/>
        <v>41608</v>
      </c>
      <c r="E48" s="105">
        <f t="shared" si="9"/>
        <v>1</v>
      </c>
      <c r="F48" s="102">
        <f ca="1" t="shared" si="7"/>
      </c>
      <c r="G48" s="89">
        <f ca="1" t="shared" si="8"/>
        <v>0</v>
      </c>
      <c r="I48" s="89">
        <v>0</v>
      </c>
      <c r="J48" s="89">
        <v>0</v>
      </c>
      <c r="K48" s="89">
        <v>0</v>
      </c>
    </row>
    <row r="49" spans="1:11" ht="14.25">
      <c r="A49" s="1">
        <f t="shared" si="5"/>
        <v>46</v>
      </c>
      <c r="B49" s="37"/>
      <c r="C49" s="88">
        <f t="shared" si="10"/>
        <v>41615</v>
      </c>
      <c r="D49" s="101">
        <f t="shared" si="6"/>
        <v>41615</v>
      </c>
      <c r="E49" s="105">
        <f t="shared" si="9"/>
        <v>1</v>
      </c>
      <c r="F49" s="102">
        <f ca="1" t="shared" si="7"/>
        <v>41615</v>
      </c>
      <c r="G49" s="89">
        <f ca="1" t="shared" si="8"/>
      </c>
      <c r="I49" s="89">
        <v>0</v>
      </c>
      <c r="J49" s="89"/>
      <c r="K49" s="89"/>
    </row>
    <row r="50" spans="1:11" ht="14.25">
      <c r="A50" s="1">
        <f t="shared" si="5"/>
        <v>47</v>
      </c>
      <c r="B50" s="37"/>
      <c r="C50" s="88">
        <f t="shared" si="10"/>
        <v>41622</v>
      </c>
      <c r="D50" s="101">
        <f t="shared" si="6"/>
        <v>41622</v>
      </c>
      <c r="E50" s="105">
        <f t="shared" si="9"/>
        <v>1</v>
      </c>
      <c r="F50" s="102">
        <f ca="1" t="shared" si="7"/>
        <v>41622</v>
      </c>
      <c r="G50" s="89">
        <f ca="1" t="shared" si="8"/>
      </c>
      <c r="I50" s="89">
        <v>0</v>
      </c>
      <c r="J50" s="89">
        <v>0</v>
      </c>
      <c r="K50" s="89"/>
    </row>
    <row r="51" spans="1:11" ht="14.25">
      <c r="A51" s="1">
        <f>IF(E51=0,"",ROW()-3)</f>
        <v>48</v>
      </c>
      <c r="B51" s="37"/>
      <c r="C51" s="88">
        <f>C50+7</f>
        <v>41629</v>
      </c>
      <c r="D51" s="101">
        <f t="shared" si="6"/>
        <v>41629</v>
      </c>
      <c r="E51" s="105">
        <f t="shared" si="9"/>
        <v>1</v>
      </c>
      <c r="F51" s="102">
        <f ca="1" t="shared" si="7"/>
      </c>
      <c r="G51" s="89">
        <f ca="1" t="shared" si="8"/>
        <v>0</v>
      </c>
      <c r="I51" s="89"/>
      <c r="J51" s="89"/>
      <c r="K51" s="89">
        <v>0</v>
      </c>
    </row>
    <row r="52" spans="1:11" ht="14.25">
      <c r="A52" s="1">
        <f>IF(E52=0,"",ROW()-3)</f>
        <v>49</v>
      </c>
      <c r="B52" s="37"/>
      <c r="C52" s="88">
        <f>C51+7</f>
        <v>41636</v>
      </c>
      <c r="D52" s="101">
        <f t="shared" si="6"/>
        <v>41636</v>
      </c>
      <c r="E52" s="105">
        <f t="shared" si="9"/>
        <v>1</v>
      </c>
      <c r="F52" s="102">
        <f ca="1" t="shared" si="7"/>
        <v>41636</v>
      </c>
      <c r="G52" s="89">
        <f ca="1" t="shared" si="8"/>
      </c>
      <c r="I52" s="89">
        <v>0</v>
      </c>
      <c r="J52" s="89">
        <v>0</v>
      </c>
      <c r="K52" s="89"/>
    </row>
    <row r="53" spans="1:11" ht="14.25">
      <c r="A53" s="1">
        <f>IF(E53=0,"",ROW()-3)</f>
      </c>
      <c r="B53" s="37"/>
      <c r="C53" s="88">
        <f>C52+7</f>
        <v>41643</v>
      </c>
      <c r="D53" s="101">
        <f t="shared" si="6"/>
        <v>41643</v>
      </c>
      <c r="E53" s="105">
        <f t="shared" si="9"/>
        <v>0</v>
      </c>
      <c r="F53" s="102">
        <f ca="1" t="shared" si="7"/>
      </c>
      <c r="G53" s="89">
        <f ca="1" t="shared" si="8"/>
      </c>
      <c r="I53" s="89"/>
      <c r="J53" s="89"/>
      <c r="K53" s="89"/>
    </row>
    <row r="54" spans="1:11" ht="14.25">
      <c r="A54" s="1">
        <f aca="true" t="shared" si="11" ref="A54:A66">IF(E54=0,"",ROW()-3)</f>
        <v>51</v>
      </c>
      <c r="B54" s="37"/>
      <c r="C54" s="88">
        <f aca="true" t="shared" si="12" ref="C54:C65">C53+7</f>
        <v>41650</v>
      </c>
      <c r="D54" s="101">
        <f t="shared" si="6"/>
        <v>41650</v>
      </c>
      <c r="E54" s="105">
        <f t="shared" si="9"/>
        <v>1</v>
      </c>
      <c r="F54" s="102">
        <f ca="1" t="shared" si="7"/>
      </c>
      <c r="G54" s="89">
        <f ca="1" t="shared" si="8"/>
        <v>0</v>
      </c>
      <c r="I54" s="89">
        <v>0</v>
      </c>
      <c r="J54" s="89">
        <v>0</v>
      </c>
      <c r="K54" s="89">
        <v>0</v>
      </c>
    </row>
    <row r="55" spans="1:11" ht="14.25">
      <c r="A55" s="1">
        <f t="shared" si="11"/>
        <v>52</v>
      </c>
      <c r="B55" s="37"/>
      <c r="C55" s="88">
        <f t="shared" si="12"/>
        <v>41657</v>
      </c>
      <c r="D55" s="101">
        <f t="shared" si="6"/>
        <v>41657</v>
      </c>
      <c r="E55" s="105">
        <f t="shared" si="9"/>
        <v>1</v>
      </c>
      <c r="F55" s="102">
        <f ca="1" t="shared" si="7"/>
      </c>
      <c r="G55" s="89">
        <f ca="1" t="shared" si="8"/>
        <v>0</v>
      </c>
      <c r="I55" s="89">
        <v>0</v>
      </c>
      <c r="J55" s="89">
        <v>0</v>
      </c>
      <c r="K55" s="89">
        <v>0</v>
      </c>
    </row>
    <row r="56" spans="1:11" ht="14.25">
      <c r="A56" s="1">
        <f t="shared" si="11"/>
        <v>53</v>
      </c>
      <c r="B56" s="37"/>
      <c r="C56" s="88">
        <f t="shared" si="12"/>
        <v>41664</v>
      </c>
      <c r="D56" s="101">
        <f t="shared" si="6"/>
        <v>41664</v>
      </c>
      <c r="E56" s="105">
        <f t="shared" si="9"/>
        <v>1</v>
      </c>
      <c r="F56" s="102">
        <f ca="1" t="shared" si="7"/>
        <v>41664</v>
      </c>
      <c r="G56" s="89">
        <f ca="1" t="shared" si="8"/>
      </c>
      <c r="I56" s="89"/>
      <c r="J56" s="89"/>
      <c r="K56" s="89"/>
    </row>
    <row r="57" spans="1:11" ht="14.25">
      <c r="A57" s="1">
        <f t="shared" si="11"/>
        <v>54</v>
      </c>
      <c r="B57" s="37"/>
      <c r="C57" s="88">
        <f t="shared" si="12"/>
        <v>41671</v>
      </c>
      <c r="D57" s="101">
        <f t="shared" si="6"/>
        <v>41671</v>
      </c>
      <c r="E57" s="105">
        <f t="shared" si="9"/>
        <v>1</v>
      </c>
      <c r="F57" s="102">
        <f ca="1" t="shared" si="7"/>
      </c>
      <c r="G57" s="89">
        <f ca="1" t="shared" si="8"/>
        <v>0</v>
      </c>
      <c r="I57" s="89"/>
      <c r="J57" s="89"/>
      <c r="K57" s="89">
        <v>0</v>
      </c>
    </row>
    <row r="58" spans="1:11" ht="14.25">
      <c r="A58" s="1">
        <f t="shared" si="11"/>
        <v>55</v>
      </c>
      <c r="B58" s="37"/>
      <c r="C58" s="88">
        <f t="shared" si="12"/>
        <v>41678</v>
      </c>
      <c r="D58" s="101">
        <f t="shared" si="6"/>
        <v>41678</v>
      </c>
      <c r="E58" s="105">
        <f t="shared" si="9"/>
        <v>1</v>
      </c>
      <c r="F58" s="102">
        <f ca="1" t="shared" si="7"/>
        <v>41678</v>
      </c>
      <c r="G58" s="89">
        <f ca="1" t="shared" si="8"/>
      </c>
      <c r="I58" s="89"/>
      <c r="J58" s="89"/>
      <c r="K58" s="89"/>
    </row>
    <row r="59" spans="1:11" ht="14.25">
      <c r="A59" s="1">
        <f t="shared" si="11"/>
        <v>56</v>
      </c>
      <c r="B59" s="37"/>
      <c r="C59" s="88">
        <f t="shared" si="12"/>
        <v>41685</v>
      </c>
      <c r="D59" s="101">
        <f t="shared" si="6"/>
        <v>41685</v>
      </c>
      <c r="E59" s="105">
        <f t="shared" si="9"/>
        <v>1</v>
      </c>
      <c r="F59" s="102">
        <f ca="1" t="shared" si="7"/>
        <v>41685</v>
      </c>
      <c r="G59" s="89">
        <f ca="1" t="shared" si="8"/>
      </c>
      <c r="I59" s="89">
        <v>0</v>
      </c>
      <c r="J59" s="89">
        <v>0</v>
      </c>
      <c r="K59" s="89"/>
    </row>
    <row r="60" spans="1:11" ht="14.25">
      <c r="A60" s="1">
        <f t="shared" si="11"/>
        <v>57</v>
      </c>
      <c r="B60" s="37"/>
      <c r="C60" s="88">
        <f t="shared" si="12"/>
        <v>41692</v>
      </c>
      <c r="D60" s="101">
        <f t="shared" si="6"/>
        <v>41692</v>
      </c>
      <c r="E60" s="105">
        <f t="shared" si="9"/>
        <v>1</v>
      </c>
      <c r="F60" s="102">
        <f ca="1" t="shared" si="7"/>
        <v>41692</v>
      </c>
      <c r="G60" s="89">
        <f ca="1" t="shared" si="8"/>
      </c>
      <c r="I60" s="89"/>
      <c r="J60" s="89"/>
      <c r="K60" s="89"/>
    </row>
    <row r="61" spans="1:11" ht="14.25">
      <c r="A61" s="1">
        <f t="shared" si="11"/>
        <v>58</v>
      </c>
      <c r="B61" s="37"/>
      <c r="C61" s="88">
        <f t="shared" si="12"/>
        <v>41699</v>
      </c>
      <c r="D61" s="101">
        <f t="shared" si="6"/>
        <v>41699</v>
      </c>
      <c r="E61" s="105">
        <f t="shared" si="9"/>
        <v>1</v>
      </c>
      <c r="F61" s="102">
        <f ca="1" t="shared" si="7"/>
        <v>41699</v>
      </c>
      <c r="G61" s="89">
        <f ca="1" t="shared" si="8"/>
      </c>
      <c r="I61" s="89"/>
      <c r="J61" s="89">
        <v>0</v>
      </c>
      <c r="K61" s="89"/>
    </row>
    <row r="62" spans="1:11" ht="14.25">
      <c r="A62" s="1">
        <f t="shared" si="11"/>
        <v>59</v>
      </c>
      <c r="B62" s="37"/>
      <c r="C62" s="88">
        <f t="shared" si="12"/>
        <v>41706</v>
      </c>
      <c r="D62" s="101">
        <f t="shared" si="6"/>
        <v>41706</v>
      </c>
      <c r="E62" s="105">
        <f t="shared" si="9"/>
        <v>1</v>
      </c>
      <c r="F62" s="102">
        <f ca="1" t="shared" si="7"/>
        <v>41706</v>
      </c>
      <c r="G62" s="89">
        <f ca="1" t="shared" si="8"/>
      </c>
      <c r="I62" s="89"/>
      <c r="J62" s="89"/>
      <c r="K62" s="89"/>
    </row>
    <row r="63" spans="1:11" ht="14.25">
      <c r="A63" s="1">
        <f t="shared" si="11"/>
        <v>60</v>
      </c>
      <c r="B63" s="37"/>
      <c r="C63" s="88">
        <f t="shared" si="12"/>
        <v>41713</v>
      </c>
      <c r="D63" s="101">
        <f t="shared" si="6"/>
        <v>41713</v>
      </c>
      <c r="E63" s="105">
        <f t="shared" si="9"/>
        <v>1</v>
      </c>
      <c r="F63" s="102">
        <f ca="1" t="shared" si="7"/>
      </c>
      <c r="G63" s="89">
        <f ca="1" t="shared" si="8"/>
        <v>0</v>
      </c>
      <c r="I63" s="89"/>
      <c r="J63" s="89">
        <v>0</v>
      </c>
      <c r="K63" s="89">
        <v>0</v>
      </c>
    </row>
    <row r="64" spans="1:11" ht="14.25">
      <c r="A64" s="1">
        <f t="shared" si="11"/>
        <v>61</v>
      </c>
      <c r="B64" s="37"/>
      <c r="C64" s="88">
        <f t="shared" si="12"/>
        <v>41720</v>
      </c>
      <c r="D64" s="101">
        <f t="shared" si="6"/>
        <v>41720</v>
      </c>
      <c r="E64" s="105">
        <f t="shared" si="9"/>
        <v>1</v>
      </c>
      <c r="F64" s="102">
        <f ca="1" t="shared" si="7"/>
        <v>41720</v>
      </c>
      <c r="G64" s="89">
        <f ca="1" t="shared" si="8"/>
      </c>
      <c r="I64" s="89"/>
      <c r="J64" s="89"/>
      <c r="K64" s="89"/>
    </row>
    <row r="65" spans="1:11" ht="14.25">
      <c r="A65" s="1">
        <f t="shared" si="11"/>
        <v>62</v>
      </c>
      <c r="B65" s="37"/>
      <c r="C65" s="88">
        <f t="shared" si="12"/>
        <v>41727</v>
      </c>
      <c r="D65" s="101">
        <f t="shared" si="6"/>
        <v>41727</v>
      </c>
      <c r="E65" s="105">
        <f t="shared" si="9"/>
        <v>1</v>
      </c>
      <c r="F65" s="102">
        <f ca="1" t="shared" si="7"/>
      </c>
      <c r="G65" s="89">
        <f ca="1" t="shared" si="8"/>
        <v>0</v>
      </c>
      <c r="I65" s="89"/>
      <c r="J65" s="89"/>
      <c r="K65" s="89">
        <v>0</v>
      </c>
    </row>
    <row r="66" spans="1:11" ht="14.25">
      <c r="A66" s="1">
        <f t="shared" si="11"/>
      </c>
      <c r="B66" s="37"/>
      <c r="C66" s="88">
        <f>IF(MONTH(C65+7)=4,"",C65+7)</f>
      </c>
      <c r="D66" s="101">
        <f t="shared" si="6"/>
      </c>
      <c r="E66" s="105">
        <f t="shared" si="9"/>
        <v>0</v>
      </c>
      <c r="F66" s="102">
        <f ca="1">IF(AND(CELL("type",G66)&lt;&gt;"b",G66=1),C66,IF(AND(CELL("type",G66)&lt;&gt;"b",G66=0),"",IF(E66=1,C66,"")))</f>
      </c>
      <c r="G66" s="89">
        <f ca="1" t="shared" si="8"/>
        <v>0</v>
      </c>
      <c r="I66" s="89"/>
      <c r="J66" s="89"/>
      <c r="K66" s="89">
        <v>0</v>
      </c>
    </row>
    <row r="67" spans="1:11" ht="14.25">
      <c r="A67" s="54">
        <f aca="true" t="shared" si="13" ref="A67:A72">IF(E67=0,"",ROW()-3)</f>
        <v>64</v>
      </c>
      <c r="B67" s="55" t="s">
        <v>35</v>
      </c>
      <c r="C67" s="56">
        <f>DATE(YEAR(SafetyCalendar!$R$7),1,1)</f>
        <v>41275</v>
      </c>
      <c r="D67" s="57" t="str">
        <f aca="true" t="shared" si="14" ref="D67:D78">TEXT(C67,"aaa")</f>
        <v>火</v>
      </c>
      <c r="E67" s="104">
        <v>1</v>
      </c>
      <c r="F67" s="56">
        <f ca="1" t="shared" si="7"/>
        <v>41275</v>
      </c>
      <c r="G67" s="89">
        <f ca="1" t="shared" si="8"/>
      </c>
      <c r="I67" s="89"/>
      <c r="J67" s="89"/>
      <c r="K67" s="89"/>
    </row>
    <row r="68" spans="1:11" ht="14.25">
      <c r="A68" s="54">
        <f t="shared" si="13"/>
        <v>65</v>
      </c>
      <c r="B68" s="55" t="s">
        <v>36</v>
      </c>
      <c r="C68" s="56">
        <f>DATE(YEAR(SafetyCalendar!$R$7),1,2)</f>
        <v>41276</v>
      </c>
      <c r="D68" s="57" t="str">
        <f t="shared" si="14"/>
        <v>水</v>
      </c>
      <c r="E68" s="54">
        <v>1</v>
      </c>
      <c r="F68" s="56">
        <f ca="1" t="shared" si="7"/>
        <v>41276</v>
      </c>
      <c r="G68" s="89">
        <f ca="1" t="shared" si="8"/>
      </c>
      <c r="I68" s="89"/>
      <c r="J68" s="89"/>
      <c r="K68" s="89"/>
    </row>
    <row r="69" spans="1:11" ht="14.25">
      <c r="A69" s="54">
        <f t="shared" si="13"/>
        <v>66</v>
      </c>
      <c r="B69" s="55" t="s">
        <v>36</v>
      </c>
      <c r="C69" s="56">
        <f>DATE(YEAR(SafetyCalendar!$R$7),1,3)</f>
        <v>41277</v>
      </c>
      <c r="D69" s="57" t="str">
        <f t="shared" si="14"/>
        <v>木</v>
      </c>
      <c r="E69" s="54">
        <v>1</v>
      </c>
      <c r="F69" s="56">
        <f ca="1" t="shared" si="7"/>
        <v>41277</v>
      </c>
      <c r="G69" s="89">
        <f aca="true" ca="1" t="shared" si="15" ref="G69:G132">IF(CELL("type",INDIRECT(G$2&amp;ROW()))="b","",INDIRECT(G$2&amp;ROW()))</f>
      </c>
      <c r="I69" s="89"/>
      <c r="J69" s="89"/>
      <c r="K69" s="89"/>
    </row>
    <row r="70" spans="1:11" ht="14.25">
      <c r="A70" s="54">
        <f t="shared" si="13"/>
      </c>
      <c r="B70" s="54" t="s">
        <v>37</v>
      </c>
      <c r="C70" s="56">
        <f>DATE(YEAR(SafetyCalendar!$R$7),1,4)</f>
        <v>41278</v>
      </c>
      <c r="D70" s="57" t="str">
        <f t="shared" si="14"/>
        <v>金</v>
      </c>
      <c r="E70" s="54">
        <f>IF(OR(D70="土",D70="日"),1,0)</f>
        <v>0</v>
      </c>
      <c r="F70" s="56">
        <f ca="1" t="shared" si="7"/>
      </c>
      <c r="G70" s="89">
        <f ca="1" t="shared" si="15"/>
      </c>
      <c r="I70" s="89"/>
      <c r="J70" s="89"/>
      <c r="K70" s="89"/>
    </row>
    <row r="71" spans="1:11" ht="14.25">
      <c r="A71" s="54">
        <f t="shared" si="13"/>
        <v>68</v>
      </c>
      <c r="B71" s="55" t="s">
        <v>38</v>
      </c>
      <c r="C71" s="56">
        <f>(DATE(YEAR(SafetyCalendar!$R$7),1,1)-(WEEKDAY(DATE(YEAR(SafetyCalendar!$R$7),1,1),2)-1))+7*(1+(MONTH(DATE(YEAR(SafetyCalendar!$R$7),1,1)-(WEEKDAY(DATE(YEAR(SafetyCalendar!$R$7),1,1),2)-1))=12))</f>
        <v>41288</v>
      </c>
      <c r="D71" s="57" t="str">
        <f t="shared" si="14"/>
        <v>月</v>
      </c>
      <c r="E71" s="54">
        <v>1</v>
      </c>
      <c r="F71" s="56">
        <f aca="true" ca="1" t="shared" si="16" ref="F71:F130">IF(AND(CELL("type",G71)&lt;&gt;"b",G71=1),C71,IF(AND(CELL("type",G71)&lt;&gt;"b",G71=0),"",IF(E71=1,C71,"")))</f>
        <v>41288</v>
      </c>
      <c r="G71" s="89">
        <f ca="1" t="shared" si="15"/>
      </c>
      <c r="I71" s="89">
        <v>0</v>
      </c>
      <c r="J71" s="89"/>
      <c r="K71" s="89"/>
    </row>
    <row r="72" spans="1:11" ht="14.25">
      <c r="A72" s="54">
        <f t="shared" si="13"/>
      </c>
      <c r="B72" s="58" t="s">
        <v>33</v>
      </c>
      <c r="C72" s="56">
        <f>C71+1</f>
        <v>41289</v>
      </c>
      <c r="D72" s="57" t="str">
        <f t="shared" si="14"/>
        <v>火</v>
      </c>
      <c r="E72" s="54">
        <f>IF(D72="月",1,0)</f>
        <v>0</v>
      </c>
      <c r="F72" s="56">
        <f ca="1" t="shared" si="16"/>
      </c>
      <c r="G72" s="89">
        <f ca="1" t="shared" si="15"/>
      </c>
      <c r="I72" s="89"/>
      <c r="J72" s="89"/>
      <c r="K72" s="89"/>
    </row>
    <row r="73" spans="1:11" ht="14.25">
      <c r="A73" s="54">
        <f aca="true" t="shared" si="17" ref="A73:A97">IF(E73=0,"",ROW()-3)</f>
        <v>70</v>
      </c>
      <c r="B73" s="55" t="s">
        <v>39</v>
      </c>
      <c r="C73" s="56">
        <f>DATE(YEAR(SafetyCalendar!$R$7),2,11)</f>
        <v>41316</v>
      </c>
      <c r="D73" s="57" t="str">
        <f t="shared" si="14"/>
        <v>月</v>
      </c>
      <c r="E73" s="54">
        <v>1</v>
      </c>
      <c r="F73" s="56">
        <f ca="1" t="shared" si="16"/>
        <v>41316</v>
      </c>
      <c r="G73" s="89">
        <f ca="1" t="shared" si="15"/>
      </c>
      <c r="I73" s="89"/>
      <c r="J73" s="89"/>
      <c r="K73" s="89"/>
    </row>
    <row r="74" spans="1:11" ht="14.25">
      <c r="A74" s="54">
        <f t="shared" si="17"/>
      </c>
      <c r="B74" s="58" t="s">
        <v>33</v>
      </c>
      <c r="C74" s="56">
        <f>C73+1</f>
        <v>41317</v>
      </c>
      <c r="D74" s="57" t="str">
        <f t="shared" si="14"/>
        <v>火</v>
      </c>
      <c r="E74" s="54">
        <f>IF(D74="月",1,0)</f>
        <v>0</v>
      </c>
      <c r="F74" s="56">
        <f ca="1" t="shared" si="16"/>
      </c>
      <c r="G74" s="89">
        <f ca="1" t="shared" si="15"/>
      </c>
      <c r="I74" s="89"/>
      <c r="J74" s="89"/>
      <c r="K74" s="89"/>
    </row>
    <row r="75" spans="1:11" ht="14.25">
      <c r="A75" s="54">
        <f t="shared" si="17"/>
        <v>72</v>
      </c>
      <c r="B75" s="55" t="s">
        <v>40</v>
      </c>
      <c r="C75" s="56">
        <f ca="1">DATE(YEAR(SafetyCalendar!$R$7),3,IF(CELL("type",SafetyCalendar!$N$1)="b",H75,SafetyCalendar!$N$1))</f>
        <v>41353</v>
      </c>
      <c r="D75" s="57" t="str">
        <f t="shared" si="14"/>
        <v>水</v>
      </c>
      <c r="E75" s="54">
        <v>1</v>
      </c>
      <c r="F75" s="56">
        <f ca="1" t="shared" si="16"/>
        <v>41353</v>
      </c>
      <c r="G75" s="89">
        <f ca="1" t="shared" si="15"/>
      </c>
      <c r="H75" s="53">
        <f>INT(20.8431+0.242194*(YEAR(SafetyCalendar!$R$7)-1980)-INT((YEAR(SafetyCalendar!$R$7)-1980)/4))*(AND(1980&lt;=YEAR(SafetyCalendar!$R$7),YEAR(SafetyCalendar!$R$7)&lt;2099))+INT(21.851+0.242194*(YEAR(SafetyCalendar!$R$7)-1980)-INT((YEAR(SafetyCalendar!$R$7)-1980)/4))*(AND(2100&lt;=YEAR(SafetyCalendar!$R$7),YEAR(SafetyCalendar!$R$7)&lt;2150))</f>
        <v>20</v>
      </c>
      <c r="I75" s="89"/>
      <c r="J75" s="89"/>
      <c r="K75" s="89"/>
    </row>
    <row r="76" spans="1:11" ht="14.25">
      <c r="A76" s="54">
        <f t="shared" si="17"/>
      </c>
      <c r="B76" s="58" t="s">
        <v>33</v>
      </c>
      <c r="C76" s="56">
        <f>C75+1</f>
        <v>41354</v>
      </c>
      <c r="D76" s="57" t="str">
        <f t="shared" si="14"/>
        <v>木</v>
      </c>
      <c r="E76" s="54">
        <f>IF(D76="月",1,0)</f>
        <v>0</v>
      </c>
      <c r="F76" s="56">
        <f ca="1" t="shared" si="16"/>
      </c>
      <c r="G76" s="89">
        <f ca="1" t="shared" si="15"/>
      </c>
      <c r="I76" s="89"/>
      <c r="J76" s="89"/>
      <c r="K76" s="89"/>
    </row>
    <row r="77" spans="1:11" ht="14.25">
      <c r="A77" s="54">
        <f t="shared" si="17"/>
        <v>74</v>
      </c>
      <c r="B77" s="67" t="s">
        <v>51</v>
      </c>
      <c r="C77" s="56">
        <f>DATE(YEAR(SafetyCalendar!$R$7),4,29)</f>
        <v>41393</v>
      </c>
      <c r="D77" s="57" t="str">
        <f t="shared" si="14"/>
        <v>月</v>
      </c>
      <c r="E77" s="54">
        <v>1</v>
      </c>
      <c r="F77" s="56">
        <f ca="1" t="shared" si="16"/>
        <v>41393</v>
      </c>
      <c r="G77" s="89">
        <f ca="1" t="shared" si="15"/>
      </c>
      <c r="I77" s="89">
        <v>0</v>
      </c>
      <c r="J77" s="89"/>
      <c r="K77" s="89"/>
    </row>
    <row r="78" spans="1:11" ht="14.25">
      <c r="A78" s="54">
        <f t="shared" si="17"/>
      </c>
      <c r="B78" s="58" t="s">
        <v>33</v>
      </c>
      <c r="C78" s="56">
        <f>C77+1</f>
        <v>41394</v>
      </c>
      <c r="D78" s="57" t="str">
        <f t="shared" si="14"/>
        <v>火</v>
      </c>
      <c r="E78" s="54">
        <f>IF(D78="月",1,0)</f>
        <v>0</v>
      </c>
      <c r="F78" s="56">
        <f ca="1" t="shared" si="16"/>
      </c>
      <c r="G78" s="89">
        <f ca="1" t="shared" si="15"/>
      </c>
      <c r="I78" s="89"/>
      <c r="J78" s="89"/>
      <c r="K78" s="89"/>
    </row>
    <row r="79" spans="1:11" ht="14.25">
      <c r="A79" s="54">
        <f t="shared" si="17"/>
      </c>
      <c r="B79" s="67" t="s">
        <v>53</v>
      </c>
      <c r="C79" s="56">
        <f>DATE(YEAR(SafetyCalendar!$R$7),5,1)</f>
        <v>41395</v>
      </c>
      <c r="D79" s="57" t="str">
        <f aca="true" t="shared" si="18" ref="D79:D86">TEXT(C79,"aaa")</f>
        <v>水</v>
      </c>
      <c r="E79" s="54">
        <v>0</v>
      </c>
      <c r="F79" s="56">
        <f ca="1" t="shared" si="16"/>
      </c>
      <c r="G79" s="89">
        <f ca="1" t="shared" si="15"/>
      </c>
      <c r="I79" s="89"/>
      <c r="J79" s="89"/>
      <c r="K79" s="89"/>
    </row>
    <row r="80" spans="1:11" ht="14.25">
      <c r="A80" s="54">
        <f t="shared" si="17"/>
        <v>77</v>
      </c>
      <c r="B80" s="55" t="s">
        <v>41</v>
      </c>
      <c r="C80" s="56">
        <f>DATE(YEAR(SafetyCalendar!$R$7),5,3)</f>
        <v>41397</v>
      </c>
      <c r="D80" s="57" t="str">
        <f t="shared" si="18"/>
        <v>金</v>
      </c>
      <c r="E80" s="54">
        <v>1</v>
      </c>
      <c r="F80" s="56">
        <f ca="1" t="shared" si="16"/>
        <v>41397</v>
      </c>
      <c r="G80" s="89">
        <f ca="1" t="shared" si="15"/>
      </c>
      <c r="I80" s="89"/>
      <c r="J80" s="89"/>
      <c r="K80" s="89"/>
    </row>
    <row r="81" spans="1:11" ht="14.25">
      <c r="A81" s="54">
        <f t="shared" si="17"/>
        <v>78</v>
      </c>
      <c r="B81" s="67" t="s">
        <v>52</v>
      </c>
      <c r="C81" s="56">
        <f>DATE(YEAR(SafetyCalendar!$R$7),5,4)</f>
        <v>41398</v>
      </c>
      <c r="D81" s="57" t="str">
        <f t="shared" si="18"/>
        <v>土</v>
      </c>
      <c r="E81" s="54">
        <v>1</v>
      </c>
      <c r="F81" s="56">
        <f ca="1" t="shared" si="16"/>
        <v>41398</v>
      </c>
      <c r="G81" s="89">
        <f ca="1" t="shared" si="15"/>
      </c>
      <c r="I81" s="89"/>
      <c r="J81" s="89"/>
      <c r="K81" s="89"/>
    </row>
    <row r="82" spans="1:11" ht="14.25">
      <c r="A82" s="54">
        <f t="shared" si="17"/>
        <v>79</v>
      </c>
      <c r="B82" s="55" t="s">
        <v>42</v>
      </c>
      <c r="C82" s="56">
        <f>DATE(YEAR(SafetyCalendar!$R$7),5,5)</f>
        <v>41399</v>
      </c>
      <c r="D82" s="57" t="str">
        <f t="shared" si="18"/>
        <v>日</v>
      </c>
      <c r="E82" s="54">
        <v>1</v>
      </c>
      <c r="F82" s="56">
        <f ca="1" t="shared" si="16"/>
        <v>41399</v>
      </c>
      <c r="G82" s="89">
        <f ca="1" t="shared" si="15"/>
      </c>
      <c r="I82" s="89"/>
      <c r="J82" s="89"/>
      <c r="K82" s="89"/>
    </row>
    <row r="83" spans="1:11" ht="14.25">
      <c r="A83" s="54">
        <f t="shared" si="17"/>
        <v>80</v>
      </c>
      <c r="B83" s="58" t="s">
        <v>33</v>
      </c>
      <c r="C83" s="56">
        <f>C82+1</f>
        <v>41400</v>
      </c>
      <c r="D83" s="57" t="str">
        <f t="shared" si="18"/>
        <v>月</v>
      </c>
      <c r="E83" s="54">
        <f>IF(OR(D83="月",D83="火",D83="水"),1,0)</f>
        <v>1</v>
      </c>
      <c r="F83" s="56">
        <f ca="1" t="shared" si="16"/>
        <v>41400</v>
      </c>
      <c r="G83" s="89">
        <f ca="1" t="shared" si="15"/>
      </c>
      <c r="I83" s="89"/>
      <c r="J83" s="89"/>
      <c r="K83" s="89"/>
    </row>
    <row r="84" spans="1:11" ht="14.25">
      <c r="A84" s="54">
        <f t="shared" si="17"/>
        <v>81</v>
      </c>
      <c r="B84" s="55" t="s">
        <v>43</v>
      </c>
      <c r="C84" s="56">
        <f>(DATE(YEAR(SafetyCalendar!$R$7),7,1)-(WEEKDAY(DATE(YEAR(SafetyCalendar!$R$7),7,1),2)-1))+7*(2+(MONTH(DATE(YEAR(SafetyCalendar!$R$7),7,1)-(WEEKDAY(DATE(YEAR(SafetyCalendar!$R$7),7,1),2)-1))=6))</f>
        <v>41470</v>
      </c>
      <c r="D84" s="57" t="str">
        <f t="shared" si="18"/>
        <v>月</v>
      </c>
      <c r="E84" s="54">
        <v>1</v>
      </c>
      <c r="F84" s="56">
        <f ca="1" t="shared" si="16"/>
        <v>41470</v>
      </c>
      <c r="G84" s="89">
        <f ca="1" t="shared" si="15"/>
      </c>
      <c r="I84" s="89"/>
      <c r="J84" s="89"/>
      <c r="K84" s="89"/>
    </row>
    <row r="85" spans="1:11" ht="14.25">
      <c r="A85" s="54">
        <f t="shared" si="17"/>
      </c>
      <c r="B85" s="58" t="s">
        <v>33</v>
      </c>
      <c r="C85" s="56">
        <f>C84+1</f>
        <v>41471</v>
      </c>
      <c r="D85" s="57" t="str">
        <f t="shared" si="18"/>
        <v>火</v>
      </c>
      <c r="E85" s="54">
        <f>IF(D85="月",1,0)</f>
        <v>0</v>
      </c>
      <c r="F85" s="56">
        <f ca="1" t="shared" si="16"/>
      </c>
      <c r="G85" s="89">
        <f ca="1" t="shared" si="15"/>
      </c>
      <c r="I85" s="89"/>
      <c r="J85" s="89"/>
      <c r="K85" s="89"/>
    </row>
    <row r="86" spans="1:11" ht="14.25">
      <c r="A86" s="54">
        <f t="shared" si="17"/>
        <v>83</v>
      </c>
      <c r="B86" s="55" t="s">
        <v>44</v>
      </c>
      <c r="C86" s="56">
        <f>(DATE(YEAR(SafetyCalendar!$R$7),9,1)-(WEEKDAY(DATE(YEAR(SafetyCalendar!$R$7),9,1),2)-1))+7*(2+(MONTH(DATE(YEAR(SafetyCalendar!$R$7),9,1)-(WEEKDAY(DATE(YEAR(SafetyCalendar!$R$7),9,1),2)-1))=8))</f>
        <v>41533</v>
      </c>
      <c r="D86" s="57" t="str">
        <f t="shared" si="18"/>
        <v>月</v>
      </c>
      <c r="E86" s="54">
        <v>1</v>
      </c>
      <c r="F86" s="56">
        <f ca="1" t="shared" si="16"/>
        <v>41533</v>
      </c>
      <c r="G86" s="89">
        <f ca="1" t="shared" si="15"/>
      </c>
      <c r="H86" s="38"/>
      <c r="I86" s="89"/>
      <c r="J86" s="89"/>
      <c r="K86" s="89"/>
    </row>
    <row r="87" spans="1:11" ht="14.25">
      <c r="A87" s="54">
        <f t="shared" si="17"/>
      </c>
      <c r="B87" s="58" t="s">
        <v>33</v>
      </c>
      <c r="C87" s="56">
        <f>C86+1</f>
        <v>41534</v>
      </c>
      <c r="D87" s="57" t="str">
        <f aca="true" t="shared" si="19" ref="D87:D114">TEXT(C87,"aaa")</f>
        <v>火</v>
      </c>
      <c r="E87" s="54">
        <f>IF(D87="月",1,0)</f>
        <v>0</v>
      </c>
      <c r="F87" s="56">
        <f ca="1" t="shared" si="16"/>
      </c>
      <c r="G87" s="89">
        <f ca="1" t="shared" si="15"/>
      </c>
      <c r="I87" s="89"/>
      <c r="J87" s="89"/>
      <c r="K87" s="89"/>
    </row>
    <row r="88" spans="1:11" ht="14.25">
      <c r="A88" s="54">
        <f t="shared" si="17"/>
        <v>85</v>
      </c>
      <c r="B88" s="55" t="s">
        <v>45</v>
      </c>
      <c r="C88" s="56">
        <f ca="1">DATE(YEAR(SafetyCalendar!$R$7),9,IF(CELL("type",SafetyCalendar!$Q$1)="b",H88,SafetyCalendar!$Q$1))</f>
        <v>41540</v>
      </c>
      <c r="D88" s="57" t="str">
        <f t="shared" si="19"/>
        <v>月</v>
      </c>
      <c r="E88" s="54">
        <v>1</v>
      </c>
      <c r="F88" s="56">
        <f ca="1" t="shared" si="16"/>
        <v>41540</v>
      </c>
      <c r="G88" s="89">
        <f ca="1" t="shared" si="15"/>
      </c>
      <c r="H88" s="53">
        <f>INT(23.2488+0.242194*(YEAR(SafetyCalendar!$R$7)-1980)-INT((YEAR(SafetyCalendar!$R$7)-1980)/4))*(AND(1980&lt;=YEAR(SafetyCalendar!$R$7),YEAR(SafetyCalendar!$R$7)&lt;2099))+INT(24.2488+0.242194*(YEAR(SafetyCalendar!$R$7)-1980)-INT((YEAR(SafetyCalendar!$R$7)-1980)/4))*(AND(2100&lt;=YEAR(SafetyCalendar!$R$7),YEAR(SafetyCalendar!$R$7)&lt;2150))</f>
        <v>23</v>
      </c>
      <c r="I88" s="89"/>
      <c r="J88" s="89"/>
      <c r="K88" s="89"/>
    </row>
    <row r="89" spans="1:11" ht="14.25">
      <c r="A89" s="54">
        <f t="shared" si="17"/>
      </c>
      <c r="B89" s="58" t="s">
        <v>33</v>
      </c>
      <c r="C89" s="56">
        <f>C88+1</f>
        <v>41541</v>
      </c>
      <c r="D89" s="57" t="str">
        <f t="shared" si="19"/>
        <v>火</v>
      </c>
      <c r="E89" s="54">
        <f>IF(D89="月",1,0)</f>
        <v>0</v>
      </c>
      <c r="F89" s="56">
        <f ca="1" t="shared" si="16"/>
      </c>
      <c r="G89" s="89">
        <f ca="1" t="shared" si="15"/>
      </c>
      <c r="I89" s="89"/>
      <c r="J89" s="89"/>
      <c r="K89" s="89"/>
    </row>
    <row r="90" spans="1:11" ht="14.25">
      <c r="A90" s="54">
        <f t="shared" si="17"/>
        <v>87</v>
      </c>
      <c r="B90" s="55" t="s">
        <v>46</v>
      </c>
      <c r="C90" s="56">
        <f>(DATE(YEAR(SafetyCalendar!$R$7),10,1)-(WEEKDAY(DATE(YEAR(SafetyCalendar!$R$7),10,1),2)-1))+7*(1+(MONTH(DATE(YEAR(SafetyCalendar!$R$7),10,1)-(WEEKDAY(DATE(YEAR(SafetyCalendar!$R$7),10,1),2)-1))=9))</f>
        <v>41561</v>
      </c>
      <c r="D90" s="57" t="str">
        <f t="shared" si="19"/>
        <v>月</v>
      </c>
      <c r="E90" s="54">
        <v>1</v>
      </c>
      <c r="F90" s="56">
        <f ca="1" t="shared" si="16"/>
        <v>41561</v>
      </c>
      <c r="G90" s="89">
        <f ca="1" t="shared" si="15"/>
      </c>
      <c r="I90" s="89"/>
      <c r="J90" s="89"/>
      <c r="K90" s="89"/>
    </row>
    <row r="91" spans="1:11" ht="14.25">
      <c r="A91" s="54">
        <f t="shared" si="17"/>
      </c>
      <c r="B91" s="58" t="s">
        <v>33</v>
      </c>
      <c r="C91" s="56">
        <f>C90+1</f>
        <v>41562</v>
      </c>
      <c r="D91" s="57" t="str">
        <f t="shared" si="19"/>
        <v>火</v>
      </c>
      <c r="E91" s="54">
        <f>IF(D91="月",1,0)</f>
        <v>0</v>
      </c>
      <c r="F91" s="56">
        <f ca="1" t="shared" si="16"/>
      </c>
      <c r="G91" s="89">
        <f ca="1" t="shared" si="15"/>
      </c>
      <c r="I91" s="89"/>
      <c r="J91" s="89"/>
      <c r="K91" s="89"/>
    </row>
    <row r="92" spans="1:11" ht="14.25">
      <c r="A92" s="54">
        <f t="shared" si="17"/>
        <v>89</v>
      </c>
      <c r="B92" s="55" t="s">
        <v>47</v>
      </c>
      <c r="C92" s="56">
        <f>DATE(YEAR(SafetyCalendar!$R$7),11,3)</f>
        <v>41581</v>
      </c>
      <c r="D92" s="57" t="str">
        <f t="shared" si="19"/>
        <v>日</v>
      </c>
      <c r="E92" s="54">
        <v>1</v>
      </c>
      <c r="F92" s="56">
        <f ca="1" t="shared" si="16"/>
        <v>41581</v>
      </c>
      <c r="G92" s="89">
        <f ca="1" t="shared" si="15"/>
      </c>
      <c r="I92" s="89"/>
      <c r="J92" s="89"/>
      <c r="K92" s="89"/>
    </row>
    <row r="93" spans="1:11" ht="14.25">
      <c r="A93" s="54">
        <f t="shared" si="17"/>
        <v>90</v>
      </c>
      <c r="B93" s="58" t="s">
        <v>33</v>
      </c>
      <c r="C93" s="56">
        <f>C92+1</f>
        <v>41582</v>
      </c>
      <c r="D93" s="57" t="str">
        <f t="shared" si="19"/>
        <v>月</v>
      </c>
      <c r="E93" s="54">
        <f>IF(D93="月",1,0)</f>
        <v>1</v>
      </c>
      <c r="F93" s="56">
        <f ca="1" t="shared" si="16"/>
        <v>41582</v>
      </c>
      <c r="G93" s="89">
        <f ca="1" t="shared" si="15"/>
      </c>
      <c r="I93" s="89"/>
      <c r="J93" s="89"/>
      <c r="K93" s="89"/>
    </row>
    <row r="94" spans="1:11" ht="14.25">
      <c r="A94" s="54">
        <f t="shared" si="17"/>
        <v>91</v>
      </c>
      <c r="B94" s="55" t="s">
        <v>48</v>
      </c>
      <c r="C94" s="56">
        <f>DATE(YEAR(SafetyCalendar!$R$7),11,23)</f>
        <v>41601</v>
      </c>
      <c r="D94" s="57" t="str">
        <f t="shared" si="19"/>
        <v>土</v>
      </c>
      <c r="E94" s="54">
        <v>1</v>
      </c>
      <c r="F94" s="56">
        <f ca="1" t="shared" si="16"/>
        <v>41601</v>
      </c>
      <c r="G94" s="89">
        <f ca="1" t="shared" si="15"/>
      </c>
      <c r="I94" s="89"/>
      <c r="J94" s="89"/>
      <c r="K94" s="89"/>
    </row>
    <row r="95" spans="1:11" ht="14.25">
      <c r="A95" s="54">
        <f t="shared" si="17"/>
      </c>
      <c r="B95" s="58" t="s">
        <v>33</v>
      </c>
      <c r="C95" s="56">
        <f>C94+1</f>
        <v>41602</v>
      </c>
      <c r="D95" s="57" t="str">
        <f t="shared" si="19"/>
        <v>日</v>
      </c>
      <c r="E95" s="54">
        <f>IF(D95="月",1,0)</f>
        <v>0</v>
      </c>
      <c r="F95" s="56">
        <f ca="1" t="shared" si="16"/>
      </c>
      <c r="G95" s="89">
        <f ca="1" t="shared" si="15"/>
      </c>
      <c r="I95" s="89"/>
      <c r="J95" s="89"/>
      <c r="K95" s="89"/>
    </row>
    <row r="96" spans="1:11" ht="14.25">
      <c r="A96" s="54">
        <f t="shared" si="17"/>
        <v>93</v>
      </c>
      <c r="B96" s="55" t="s">
        <v>32</v>
      </c>
      <c r="C96" s="56">
        <f>DATE(YEAR(SafetyCalendar!$R$7),12,23)</f>
        <v>41631</v>
      </c>
      <c r="D96" s="57" t="str">
        <f t="shared" si="19"/>
        <v>月</v>
      </c>
      <c r="E96" s="54">
        <v>1</v>
      </c>
      <c r="F96" s="56">
        <f ca="1" t="shared" si="16"/>
        <v>41631</v>
      </c>
      <c r="G96" s="89">
        <f ca="1" t="shared" si="15"/>
      </c>
      <c r="I96" s="89"/>
      <c r="J96" s="89"/>
      <c r="K96" s="89"/>
    </row>
    <row r="97" spans="1:11" ht="14.25">
      <c r="A97" s="54">
        <f t="shared" si="17"/>
      </c>
      <c r="B97" s="58" t="s">
        <v>33</v>
      </c>
      <c r="C97" s="56">
        <f>C96+1</f>
        <v>41632</v>
      </c>
      <c r="D97" s="57" t="str">
        <f t="shared" si="19"/>
        <v>火</v>
      </c>
      <c r="E97" s="54">
        <f>IF(D97="月",1,0)</f>
        <v>0</v>
      </c>
      <c r="F97" s="56">
        <f ca="1" t="shared" si="16"/>
      </c>
      <c r="G97" s="89">
        <f ca="1" t="shared" si="15"/>
      </c>
      <c r="I97" s="89"/>
      <c r="J97" s="89"/>
      <c r="K97" s="89"/>
    </row>
    <row r="98" spans="1:11" ht="14.25">
      <c r="A98" s="54">
        <f aca="true" t="shared" si="20" ref="A98:A105">IF(E98=0,"",ROW()-3)</f>
        <v>95</v>
      </c>
      <c r="B98" s="55" t="s">
        <v>34</v>
      </c>
      <c r="C98" s="56">
        <f>DATE(YEAR(SafetyCalendar!$R$7),12,30)</f>
        <v>41638</v>
      </c>
      <c r="D98" s="57" t="str">
        <f t="shared" si="19"/>
        <v>月</v>
      </c>
      <c r="E98" s="54">
        <v>1</v>
      </c>
      <c r="F98" s="56">
        <f ca="1" t="shared" si="16"/>
        <v>41638</v>
      </c>
      <c r="G98" s="89">
        <f ca="1" t="shared" si="15"/>
      </c>
      <c r="I98" s="89"/>
      <c r="J98" s="89"/>
      <c r="K98" s="89"/>
    </row>
    <row r="99" spans="1:11" ht="14.25">
      <c r="A99" s="54">
        <f t="shared" si="20"/>
        <v>96</v>
      </c>
      <c r="B99" s="55" t="s">
        <v>34</v>
      </c>
      <c r="C99" s="56">
        <f>DATE(YEAR(SafetyCalendar!$R$7),12,31)</f>
        <v>41639</v>
      </c>
      <c r="D99" s="57" t="str">
        <f t="shared" si="19"/>
        <v>火</v>
      </c>
      <c r="E99" s="54">
        <v>1</v>
      </c>
      <c r="F99" s="56">
        <f ca="1" t="shared" si="16"/>
        <v>41639</v>
      </c>
      <c r="G99" s="89">
        <f ca="1" t="shared" si="15"/>
      </c>
      <c r="I99" s="89"/>
      <c r="J99" s="89"/>
      <c r="K99" s="89"/>
    </row>
    <row r="100" spans="1:11" ht="14.25">
      <c r="A100" s="54">
        <f t="shared" si="20"/>
        <v>97</v>
      </c>
      <c r="B100" s="55" t="s">
        <v>35</v>
      </c>
      <c r="C100" s="56">
        <f>DATE(YEAR(SafetyCalendar!$R$7)+1,1,1)</f>
        <v>41640</v>
      </c>
      <c r="D100" s="57" t="str">
        <f t="shared" si="19"/>
        <v>水</v>
      </c>
      <c r="E100" s="54">
        <v>1</v>
      </c>
      <c r="F100" s="56">
        <f ca="1" t="shared" si="16"/>
        <v>41640</v>
      </c>
      <c r="G100" s="89">
        <f ca="1" t="shared" si="15"/>
      </c>
      <c r="I100" s="89"/>
      <c r="J100" s="89"/>
      <c r="K100" s="89"/>
    </row>
    <row r="101" spans="1:11" ht="14.25">
      <c r="A101" s="54">
        <f t="shared" si="20"/>
        <v>98</v>
      </c>
      <c r="B101" s="55" t="s">
        <v>36</v>
      </c>
      <c r="C101" s="56">
        <f>DATE(YEAR(SafetyCalendar!$R$7)+1,1,2)</f>
        <v>41641</v>
      </c>
      <c r="D101" s="57" t="str">
        <f t="shared" si="19"/>
        <v>木</v>
      </c>
      <c r="E101" s="54">
        <v>1</v>
      </c>
      <c r="F101" s="56">
        <f ca="1" t="shared" si="16"/>
        <v>41641</v>
      </c>
      <c r="G101" s="89">
        <f ca="1" t="shared" si="15"/>
      </c>
      <c r="I101" s="89"/>
      <c r="J101" s="89"/>
      <c r="K101" s="89"/>
    </row>
    <row r="102" spans="1:11" ht="14.25">
      <c r="A102" s="54">
        <f t="shared" si="20"/>
        <v>99</v>
      </c>
      <c r="B102" s="55" t="s">
        <v>36</v>
      </c>
      <c r="C102" s="56">
        <f>DATE(YEAR(SafetyCalendar!$R$7)+1,1,3)</f>
        <v>41642</v>
      </c>
      <c r="D102" s="57" t="str">
        <f t="shared" si="19"/>
        <v>金</v>
      </c>
      <c r="E102" s="54">
        <v>1</v>
      </c>
      <c r="F102" s="56">
        <f ca="1" t="shared" si="16"/>
        <v>41642</v>
      </c>
      <c r="G102" s="89">
        <f ca="1" t="shared" si="15"/>
      </c>
      <c r="I102" s="89"/>
      <c r="J102" s="89"/>
      <c r="K102" s="89"/>
    </row>
    <row r="103" spans="1:11" ht="14.25">
      <c r="A103" s="54">
        <f t="shared" si="20"/>
        <v>100</v>
      </c>
      <c r="B103" s="54" t="s">
        <v>37</v>
      </c>
      <c r="C103" s="56">
        <f>DATE(YEAR(SafetyCalendar!$R$7)+1,1,4)</f>
        <v>41643</v>
      </c>
      <c r="D103" s="57" t="str">
        <f t="shared" si="19"/>
        <v>土</v>
      </c>
      <c r="E103" s="54">
        <f>IF(OR(D103="土",D103="日"),1,0)</f>
        <v>1</v>
      </c>
      <c r="F103" s="56">
        <f ca="1" t="shared" si="16"/>
        <v>41643</v>
      </c>
      <c r="G103" s="89">
        <f ca="1" t="shared" si="15"/>
        <v>1</v>
      </c>
      <c r="I103" s="89"/>
      <c r="J103" s="89">
        <v>1</v>
      </c>
      <c r="K103" s="89">
        <v>1</v>
      </c>
    </row>
    <row r="104" spans="1:11" ht="14.25">
      <c r="A104" s="54">
        <f t="shared" si="20"/>
        <v>101</v>
      </c>
      <c r="B104" s="55" t="s">
        <v>38</v>
      </c>
      <c r="C104" s="56">
        <f>(DATE(YEAR(SafetyCalendar!$R$7)+1,1,1)-(WEEKDAY(DATE(YEAR(SafetyCalendar!$R$7)+1,1,1),2)-1))+7*(1+(MONTH(DATE(YEAR(SafetyCalendar!$R$7)+1,1,1)-(WEEKDAY(DATE(YEAR(SafetyCalendar!$R$7)+1,1,1),2)-1))=12))</f>
        <v>41652</v>
      </c>
      <c r="D104" s="57" t="str">
        <f t="shared" si="19"/>
        <v>月</v>
      </c>
      <c r="E104" s="54">
        <v>1</v>
      </c>
      <c r="F104" s="56">
        <f ca="1" t="shared" si="16"/>
        <v>41652</v>
      </c>
      <c r="G104" s="89">
        <f ca="1" t="shared" si="15"/>
      </c>
      <c r="I104" s="89"/>
      <c r="J104" s="89"/>
      <c r="K104" s="89"/>
    </row>
    <row r="105" spans="1:11" ht="14.25">
      <c r="A105" s="54">
        <f t="shared" si="20"/>
      </c>
      <c r="B105" s="58" t="s">
        <v>33</v>
      </c>
      <c r="C105" s="56">
        <f>C104+1</f>
        <v>41653</v>
      </c>
      <c r="D105" s="57" t="str">
        <f t="shared" si="19"/>
        <v>火</v>
      </c>
      <c r="E105" s="54">
        <f>IF(D105="月",1,0)</f>
        <v>0</v>
      </c>
      <c r="F105" s="56">
        <f ca="1" t="shared" si="16"/>
      </c>
      <c r="G105" s="89">
        <f ca="1" t="shared" si="15"/>
      </c>
      <c r="I105" s="89"/>
      <c r="J105" s="89"/>
      <c r="K105" s="89"/>
    </row>
    <row r="106" spans="1:11" ht="14.25">
      <c r="A106" s="54">
        <f aca="true" t="shared" si="21" ref="A106:A132">IF(E106=0,"",ROW()-3)</f>
        <v>103</v>
      </c>
      <c r="B106" s="55" t="s">
        <v>39</v>
      </c>
      <c r="C106" s="56">
        <f>DATE(YEAR(SafetyCalendar!$R$7)+1,2,11)</f>
        <v>41681</v>
      </c>
      <c r="D106" s="57" t="str">
        <f t="shared" si="19"/>
        <v>火</v>
      </c>
      <c r="E106" s="54">
        <v>1</v>
      </c>
      <c r="F106" s="56">
        <f ca="1" t="shared" si="16"/>
        <v>41681</v>
      </c>
      <c r="G106" s="89">
        <f ca="1" t="shared" si="15"/>
      </c>
      <c r="I106" s="89"/>
      <c r="J106" s="89"/>
      <c r="K106" s="89"/>
    </row>
    <row r="107" spans="1:11" ht="14.25">
      <c r="A107" s="54">
        <f t="shared" si="21"/>
      </c>
      <c r="B107" s="58" t="s">
        <v>33</v>
      </c>
      <c r="C107" s="56">
        <f>C106+1</f>
        <v>41682</v>
      </c>
      <c r="D107" s="57" t="str">
        <f t="shared" si="19"/>
        <v>水</v>
      </c>
      <c r="E107" s="54">
        <f>IF(D107="月",1,0)</f>
        <v>0</v>
      </c>
      <c r="F107" s="56">
        <f ca="1" t="shared" si="16"/>
      </c>
      <c r="G107" s="89">
        <f ca="1" t="shared" si="15"/>
      </c>
      <c r="I107" s="89"/>
      <c r="J107" s="89"/>
      <c r="K107" s="89"/>
    </row>
    <row r="108" spans="1:11" ht="14.25">
      <c r="A108" s="54">
        <f t="shared" si="21"/>
        <v>105</v>
      </c>
      <c r="B108" s="55" t="s">
        <v>40</v>
      </c>
      <c r="C108" s="56">
        <f ca="1">DATE(YEAR(SafetyCalendar!$R$7)+1,3,IF(CELL("type",SafetyCalendar!$N$1)="b",H108,SafetyCalendar!$N$1))</f>
        <v>41719</v>
      </c>
      <c r="D108" s="57" t="str">
        <f t="shared" si="19"/>
        <v>金</v>
      </c>
      <c r="E108" s="54">
        <v>1</v>
      </c>
      <c r="F108" s="56">
        <f ca="1" t="shared" si="16"/>
        <v>41719</v>
      </c>
      <c r="G108" s="89">
        <f ca="1" t="shared" si="15"/>
      </c>
      <c r="H108" s="53">
        <f>INT(20.8431+0.242194*(YEAR(SafetyCalendar!$R$7)+1-1980)-INT((YEAR(SafetyCalendar!$R$7)+1-1980)/4))*(AND(1980&lt;=(YEAR(SafetyCalendar!$R$7)+1),(YEAR(SafetyCalendar!$R$7)+1)&lt;2099))+INT(21.851+0.242194*(YEAR(SafetyCalendar!$R$7)+1-1980)-INT((YEAR(SafetyCalendar!$R$7)+1-1980)/4))*(AND(2100&lt;=(YEAR(SafetyCalendar!$R$7)+1),(YEAR(SafetyCalendar!$R$7)+1)&lt;2150))</f>
        <v>21</v>
      </c>
      <c r="I108" s="89"/>
      <c r="J108" s="89"/>
      <c r="K108" s="89"/>
    </row>
    <row r="109" spans="1:11" ht="14.25">
      <c r="A109" s="54">
        <f t="shared" si="21"/>
      </c>
      <c r="B109" s="58" t="s">
        <v>33</v>
      </c>
      <c r="C109" s="56">
        <f>C108+1</f>
        <v>41720</v>
      </c>
      <c r="D109" s="57" t="str">
        <f t="shared" si="19"/>
        <v>土</v>
      </c>
      <c r="E109" s="54">
        <f>IF(D109="月",1,0)</f>
        <v>0</v>
      </c>
      <c r="F109" s="56">
        <f ca="1" t="shared" si="16"/>
      </c>
      <c r="G109" s="89">
        <f ca="1" t="shared" si="15"/>
      </c>
      <c r="I109" s="89"/>
      <c r="J109" s="89"/>
      <c r="K109" s="89"/>
    </row>
    <row r="110" spans="1:11" ht="14.25">
      <c r="A110" s="54">
        <f t="shared" si="21"/>
        <v>107</v>
      </c>
      <c r="B110" s="67" t="s">
        <v>51</v>
      </c>
      <c r="C110" s="56">
        <f>DATE(YEAR(SafetyCalendar!$R$7)+1,4,29)</f>
        <v>41758</v>
      </c>
      <c r="D110" s="57" t="str">
        <f t="shared" si="19"/>
        <v>火</v>
      </c>
      <c r="E110" s="54">
        <v>1</v>
      </c>
      <c r="F110" s="56">
        <f ca="1" t="shared" si="16"/>
        <v>41758</v>
      </c>
      <c r="G110" s="89">
        <f ca="1" t="shared" si="15"/>
      </c>
      <c r="I110" s="89"/>
      <c r="J110" s="89"/>
      <c r="K110" s="89"/>
    </row>
    <row r="111" spans="1:11" ht="14.25">
      <c r="A111" s="54">
        <f t="shared" si="21"/>
      </c>
      <c r="B111" s="58" t="s">
        <v>33</v>
      </c>
      <c r="C111" s="56">
        <f>C110+1</f>
        <v>41759</v>
      </c>
      <c r="D111" s="57" t="str">
        <f t="shared" si="19"/>
        <v>水</v>
      </c>
      <c r="E111" s="54">
        <f>IF(D111="月",1,0)</f>
        <v>0</v>
      </c>
      <c r="F111" s="56">
        <f ca="1" t="shared" si="16"/>
      </c>
      <c r="G111" s="89">
        <f ca="1" t="shared" si="15"/>
      </c>
      <c r="I111" s="89"/>
      <c r="J111" s="89"/>
      <c r="K111" s="89"/>
    </row>
    <row r="112" spans="1:11" ht="14.25">
      <c r="A112" s="54">
        <f t="shared" si="21"/>
      </c>
      <c r="B112" s="67" t="s">
        <v>63</v>
      </c>
      <c r="C112" s="56">
        <f>DATE(YEAR(SafetyCalendar!$R$7)+1,5,1)</f>
        <v>41760</v>
      </c>
      <c r="D112" s="57" t="str">
        <f t="shared" si="19"/>
        <v>木</v>
      </c>
      <c r="E112" s="54">
        <v>0</v>
      </c>
      <c r="F112" s="56">
        <f ca="1" t="shared" si="16"/>
      </c>
      <c r="G112" s="89">
        <f ca="1" t="shared" si="15"/>
      </c>
      <c r="I112" s="89"/>
      <c r="J112" s="89"/>
      <c r="K112" s="89"/>
    </row>
    <row r="113" spans="1:11" ht="14.25">
      <c r="A113" s="54">
        <f t="shared" si="21"/>
        <v>110</v>
      </c>
      <c r="B113" s="55" t="s">
        <v>41</v>
      </c>
      <c r="C113" s="56">
        <f>DATE(YEAR(SafetyCalendar!$R$7)+1,5,3)</f>
        <v>41762</v>
      </c>
      <c r="D113" s="57" t="str">
        <f t="shared" si="19"/>
        <v>土</v>
      </c>
      <c r="E113" s="54">
        <v>1</v>
      </c>
      <c r="F113" s="56">
        <f ca="1" t="shared" si="16"/>
        <v>41762</v>
      </c>
      <c r="G113" s="89">
        <f ca="1" t="shared" si="15"/>
      </c>
      <c r="I113" s="89"/>
      <c r="J113" s="89"/>
      <c r="K113" s="89"/>
    </row>
    <row r="114" spans="1:11" ht="14.25">
      <c r="A114" s="54">
        <f t="shared" si="21"/>
        <v>111</v>
      </c>
      <c r="B114" s="67" t="s">
        <v>64</v>
      </c>
      <c r="C114" s="56">
        <f>DATE(YEAR(SafetyCalendar!$R$7)+1,5,4)</f>
        <v>41763</v>
      </c>
      <c r="D114" s="57" t="str">
        <f t="shared" si="19"/>
        <v>日</v>
      </c>
      <c r="E114" s="54">
        <v>1</v>
      </c>
      <c r="F114" s="56">
        <f ca="1" t="shared" si="16"/>
        <v>41763</v>
      </c>
      <c r="G114" s="89">
        <f ca="1" t="shared" si="15"/>
      </c>
      <c r="I114" s="89"/>
      <c r="J114" s="89"/>
      <c r="K114" s="89"/>
    </row>
    <row r="115" spans="1:11" ht="14.25">
      <c r="A115" s="54">
        <f t="shared" si="21"/>
        <v>112</v>
      </c>
      <c r="B115" s="55" t="s">
        <v>42</v>
      </c>
      <c r="C115" s="56">
        <f>DATE(YEAR(SafetyCalendar!$R$7)+1,5,5)</f>
        <v>41764</v>
      </c>
      <c r="D115" s="57" t="str">
        <f aca="true" t="shared" si="22" ref="D115:D132">TEXT(C115,"aaa")</f>
        <v>月</v>
      </c>
      <c r="E115" s="54">
        <v>1</v>
      </c>
      <c r="F115" s="56">
        <f ca="1" t="shared" si="16"/>
        <v>41764</v>
      </c>
      <c r="G115" s="89">
        <f ca="1" t="shared" si="15"/>
      </c>
      <c r="I115" s="89"/>
      <c r="J115" s="89"/>
      <c r="K115" s="89"/>
    </row>
    <row r="116" spans="1:11" ht="14.25">
      <c r="A116" s="54">
        <f t="shared" si="21"/>
        <v>113</v>
      </c>
      <c r="B116" s="58" t="s">
        <v>33</v>
      </c>
      <c r="C116" s="56">
        <f>C115+1</f>
        <v>41765</v>
      </c>
      <c r="D116" s="57" t="str">
        <f t="shared" si="22"/>
        <v>火</v>
      </c>
      <c r="E116" s="54">
        <f>IF(OR(D116="月",D116="火",D116="水"),1,0)</f>
        <v>1</v>
      </c>
      <c r="F116" s="56">
        <f ca="1" t="shared" si="16"/>
        <v>41765</v>
      </c>
      <c r="G116" s="89">
        <f ca="1" t="shared" si="15"/>
      </c>
      <c r="I116" s="89"/>
      <c r="J116" s="89"/>
      <c r="K116" s="89"/>
    </row>
    <row r="117" spans="1:11" ht="14.25">
      <c r="A117" s="54">
        <f t="shared" si="21"/>
        <v>114</v>
      </c>
      <c r="B117" s="55" t="s">
        <v>43</v>
      </c>
      <c r="C117" s="56">
        <f>(DATE(YEAR(SafetyCalendar!$R$7)+1,7,1)-(WEEKDAY(DATE(YEAR(SafetyCalendar!$R$7)+1,7,1),2)-1))+7*(2+(MONTH(DATE(YEAR(SafetyCalendar!$R$7)+1,7,1)-(WEEKDAY(DATE(YEAR(SafetyCalendar!$R$7)+1,7,1),2)-1))=6))</f>
        <v>41841</v>
      </c>
      <c r="D117" s="57" t="str">
        <f t="shared" si="22"/>
        <v>月</v>
      </c>
      <c r="E117" s="54">
        <v>1</v>
      </c>
      <c r="F117" s="56">
        <f ca="1" t="shared" si="16"/>
        <v>41841</v>
      </c>
      <c r="G117" s="89">
        <f ca="1" t="shared" si="15"/>
      </c>
      <c r="I117" s="89"/>
      <c r="J117" s="89"/>
      <c r="K117" s="89"/>
    </row>
    <row r="118" spans="1:11" ht="14.25">
      <c r="A118" s="54">
        <f t="shared" si="21"/>
      </c>
      <c r="B118" s="58" t="s">
        <v>33</v>
      </c>
      <c r="C118" s="56">
        <f>C117+1</f>
        <v>41842</v>
      </c>
      <c r="D118" s="57" t="str">
        <f t="shared" si="22"/>
        <v>火</v>
      </c>
      <c r="E118" s="54">
        <f>IF(D118="月",1,0)</f>
        <v>0</v>
      </c>
      <c r="F118" s="56">
        <f ca="1" t="shared" si="16"/>
      </c>
      <c r="G118" s="89">
        <f ca="1" t="shared" si="15"/>
      </c>
      <c r="I118" s="89"/>
      <c r="J118" s="89"/>
      <c r="K118" s="89"/>
    </row>
    <row r="119" spans="1:11" ht="14.25">
      <c r="A119" s="54">
        <f t="shared" si="21"/>
        <v>116</v>
      </c>
      <c r="B119" s="55" t="s">
        <v>44</v>
      </c>
      <c r="C119" s="56">
        <f>(DATE(YEAR(SafetyCalendar!$R$7)+1,9,1)-(WEEKDAY(DATE(YEAR(SafetyCalendar!$R$7)+1,9,1),2)-1))+7*(2+(MONTH(DATE(YEAR(SafetyCalendar!$R$7)+1,9,1)-(WEEKDAY(DATE(YEAR(SafetyCalendar!$R$7)+1,9,1),2)-1))=8))</f>
        <v>41897</v>
      </c>
      <c r="D119" s="57" t="str">
        <f t="shared" si="22"/>
        <v>月</v>
      </c>
      <c r="E119" s="54">
        <v>1</v>
      </c>
      <c r="F119" s="56">
        <f ca="1" t="shared" si="16"/>
        <v>41897</v>
      </c>
      <c r="G119" s="89">
        <f ca="1" t="shared" si="15"/>
      </c>
      <c r="H119" s="38"/>
      <c r="I119" s="89"/>
      <c r="J119" s="89"/>
      <c r="K119" s="89"/>
    </row>
    <row r="120" spans="1:11" ht="14.25">
      <c r="A120" s="54">
        <f t="shared" si="21"/>
      </c>
      <c r="B120" s="58" t="s">
        <v>33</v>
      </c>
      <c r="C120" s="56">
        <f>C119+1</f>
        <v>41898</v>
      </c>
      <c r="D120" s="57" t="str">
        <f t="shared" si="22"/>
        <v>火</v>
      </c>
      <c r="E120" s="54">
        <f>IF(D120="月",1,0)</f>
        <v>0</v>
      </c>
      <c r="F120" s="56">
        <f ca="1" t="shared" si="16"/>
      </c>
      <c r="G120" s="89">
        <f ca="1" t="shared" si="15"/>
      </c>
      <c r="I120" s="89"/>
      <c r="J120" s="89"/>
      <c r="K120" s="89"/>
    </row>
    <row r="121" spans="1:11" ht="14.25">
      <c r="A121" s="54">
        <f t="shared" si="21"/>
        <v>118</v>
      </c>
      <c r="B121" s="55" t="s">
        <v>45</v>
      </c>
      <c r="C121" s="56">
        <f ca="1">DATE(YEAR(SafetyCalendar!$R$7)+1,9,IF(CELL("type",SafetyCalendar!$Q$1)="b",H121,SafetyCalendar!$Q$1))</f>
        <v>41905</v>
      </c>
      <c r="D121" s="57" t="str">
        <f t="shared" si="22"/>
        <v>火</v>
      </c>
      <c r="E121" s="54">
        <v>1</v>
      </c>
      <c r="F121" s="56">
        <f ca="1" t="shared" si="16"/>
        <v>41905</v>
      </c>
      <c r="G121" s="89">
        <f ca="1" t="shared" si="15"/>
      </c>
      <c r="H121" s="53">
        <f>INT(23.2488+0.242194*(YEAR(SafetyCalendar!$R$7)+1-1980)-INT((YEAR(SafetyCalendar!$R$7)+1-1980)/4))*(AND(1980&lt;=(YEAR(SafetyCalendar!$R$7)+1),(YEAR(SafetyCalendar!$R$7)+1)&lt;2099))+INT(24.2488+0.242194*(YEAR(SafetyCalendar!$R$7)+1-1980)-INT((YEAR(SafetyCalendar!$R$7)+1-1980)/4))*(AND(2100&lt;=(YEAR(SafetyCalendar!$R$7)+1),(YEAR(SafetyCalendar!$R$7)+1)&lt;2150))</f>
        <v>23</v>
      </c>
      <c r="I121" s="89"/>
      <c r="J121" s="89"/>
      <c r="K121" s="89"/>
    </row>
    <row r="122" spans="1:11" ht="14.25">
      <c r="A122" s="54">
        <f t="shared" si="21"/>
      </c>
      <c r="B122" s="58" t="s">
        <v>33</v>
      </c>
      <c r="C122" s="56">
        <f>C121+1</f>
        <v>41906</v>
      </c>
      <c r="D122" s="57" t="str">
        <f t="shared" si="22"/>
        <v>水</v>
      </c>
      <c r="E122" s="54">
        <f>IF(D122="月",1,0)</f>
        <v>0</v>
      </c>
      <c r="F122" s="56">
        <f ca="1" t="shared" si="16"/>
      </c>
      <c r="G122" s="89">
        <f ca="1" t="shared" si="15"/>
      </c>
      <c r="I122" s="89"/>
      <c r="J122" s="89"/>
      <c r="K122" s="89"/>
    </row>
    <row r="123" spans="1:11" ht="14.25">
      <c r="A123" s="54">
        <f t="shared" si="21"/>
        <v>120</v>
      </c>
      <c r="B123" s="55" t="s">
        <v>46</v>
      </c>
      <c r="C123" s="56">
        <f>(DATE(YEAR(SafetyCalendar!$R$7)+1,10,1)-(WEEKDAY(DATE(YEAR(SafetyCalendar!$R$7)+1,10,1),2)-1))+7*(1+(MONTH(DATE(YEAR(SafetyCalendar!$R$7)+1,10,1)-(WEEKDAY(DATE(YEAR(SafetyCalendar!$R$7)+1,10,1),2)-1))=9))</f>
        <v>41925</v>
      </c>
      <c r="D123" s="57" t="str">
        <f t="shared" si="22"/>
        <v>月</v>
      </c>
      <c r="E123" s="54">
        <v>1</v>
      </c>
      <c r="F123" s="56">
        <f ca="1" t="shared" si="16"/>
        <v>41925</v>
      </c>
      <c r="G123" s="89">
        <f ca="1" t="shared" si="15"/>
      </c>
      <c r="I123" s="89"/>
      <c r="J123" s="89"/>
      <c r="K123" s="89"/>
    </row>
    <row r="124" spans="1:11" ht="14.25">
      <c r="A124" s="54">
        <f t="shared" si="21"/>
      </c>
      <c r="B124" s="58" t="s">
        <v>33</v>
      </c>
      <c r="C124" s="56">
        <f>C123+1</f>
        <v>41926</v>
      </c>
      <c r="D124" s="57" t="str">
        <f t="shared" si="22"/>
        <v>火</v>
      </c>
      <c r="E124" s="54">
        <f>IF(D124="月",1,0)</f>
        <v>0</v>
      </c>
      <c r="F124" s="56">
        <f ca="1" t="shared" si="16"/>
      </c>
      <c r="G124" s="89">
        <f ca="1" t="shared" si="15"/>
      </c>
      <c r="I124" s="89"/>
      <c r="J124" s="89"/>
      <c r="K124" s="89"/>
    </row>
    <row r="125" spans="1:11" ht="14.25">
      <c r="A125" s="54">
        <f t="shared" si="21"/>
        <v>122</v>
      </c>
      <c r="B125" s="55" t="s">
        <v>47</v>
      </c>
      <c r="C125" s="56">
        <f>DATE(YEAR(SafetyCalendar!$R$7)+1,11,3)</f>
        <v>41946</v>
      </c>
      <c r="D125" s="57" t="str">
        <f t="shared" si="22"/>
        <v>月</v>
      </c>
      <c r="E125" s="54">
        <v>1</v>
      </c>
      <c r="F125" s="56">
        <f ca="1" t="shared" si="16"/>
        <v>41946</v>
      </c>
      <c r="G125" s="89">
        <f ca="1" t="shared" si="15"/>
      </c>
      <c r="I125" s="89"/>
      <c r="J125" s="89"/>
      <c r="K125" s="89"/>
    </row>
    <row r="126" spans="1:11" ht="14.25">
      <c r="A126" s="54">
        <f t="shared" si="21"/>
      </c>
      <c r="B126" s="58" t="s">
        <v>33</v>
      </c>
      <c r="C126" s="56">
        <f>C125+1</f>
        <v>41947</v>
      </c>
      <c r="D126" s="57" t="str">
        <f t="shared" si="22"/>
        <v>火</v>
      </c>
      <c r="E126" s="54">
        <f>IF(D126="月",1,0)</f>
        <v>0</v>
      </c>
      <c r="F126" s="56">
        <f ca="1" t="shared" si="16"/>
      </c>
      <c r="G126" s="89">
        <f ca="1" t="shared" si="15"/>
      </c>
      <c r="I126" s="89"/>
      <c r="J126" s="89"/>
      <c r="K126" s="89"/>
    </row>
    <row r="127" spans="1:11" ht="14.25">
      <c r="A127" s="54">
        <f t="shared" si="21"/>
        <v>124</v>
      </c>
      <c r="B127" s="55" t="s">
        <v>48</v>
      </c>
      <c r="C127" s="56">
        <f>DATE(YEAR(SafetyCalendar!$R$7)+1,11,23)</f>
        <v>41966</v>
      </c>
      <c r="D127" s="57" t="str">
        <f t="shared" si="22"/>
        <v>日</v>
      </c>
      <c r="E127" s="54">
        <v>1</v>
      </c>
      <c r="F127" s="56">
        <f ca="1" t="shared" si="16"/>
        <v>41966</v>
      </c>
      <c r="G127" s="89">
        <f ca="1" t="shared" si="15"/>
      </c>
      <c r="I127" s="89"/>
      <c r="J127" s="89"/>
      <c r="K127" s="89"/>
    </row>
    <row r="128" spans="1:11" ht="14.25">
      <c r="A128" s="54">
        <f t="shared" si="21"/>
        <v>125</v>
      </c>
      <c r="B128" s="58" t="s">
        <v>33</v>
      </c>
      <c r="C128" s="56">
        <f>C127+1</f>
        <v>41967</v>
      </c>
      <c r="D128" s="57" t="str">
        <f t="shared" si="22"/>
        <v>月</v>
      </c>
      <c r="E128" s="54">
        <f>IF(D128="月",1,0)</f>
        <v>1</v>
      </c>
      <c r="F128" s="56">
        <f ca="1" t="shared" si="16"/>
        <v>41967</v>
      </c>
      <c r="G128" s="89">
        <f ca="1" t="shared" si="15"/>
      </c>
      <c r="I128" s="89"/>
      <c r="J128" s="89"/>
      <c r="K128" s="89"/>
    </row>
    <row r="129" spans="1:11" ht="14.25">
      <c r="A129" s="54">
        <f t="shared" si="21"/>
        <v>126</v>
      </c>
      <c r="B129" s="55" t="s">
        <v>32</v>
      </c>
      <c r="C129" s="56">
        <f>DATE(YEAR(SafetyCalendar!$R$7)+1,12,23)</f>
        <v>41996</v>
      </c>
      <c r="D129" s="57" t="str">
        <f t="shared" si="22"/>
        <v>火</v>
      </c>
      <c r="E129" s="54">
        <v>1</v>
      </c>
      <c r="F129" s="56">
        <f ca="1" t="shared" si="16"/>
        <v>41996</v>
      </c>
      <c r="G129" s="89">
        <f ca="1" t="shared" si="15"/>
      </c>
      <c r="I129" s="89"/>
      <c r="J129" s="89"/>
      <c r="K129" s="89"/>
    </row>
    <row r="130" spans="1:11" ht="14.25">
      <c r="A130" s="54">
        <f t="shared" si="21"/>
      </c>
      <c r="B130" s="58" t="s">
        <v>33</v>
      </c>
      <c r="C130" s="56">
        <f>C129+1</f>
        <v>41997</v>
      </c>
      <c r="D130" s="57" t="str">
        <f t="shared" si="22"/>
        <v>水</v>
      </c>
      <c r="E130" s="54">
        <f>IF(D130="月",1,0)</f>
        <v>0</v>
      </c>
      <c r="F130" s="56">
        <f ca="1" t="shared" si="16"/>
      </c>
      <c r="G130" s="89">
        <f ca="1" t="shared" si="15"/>
      </c>
      <c r="I130" s="89"/>
      <c r="J130" s="89"/>
      <c r="K130" s="89"/>
    </row>
    <row r="131" spans="1:11" ht="14.25">
      <c r="A131" s="54">
        <f t="shared" si="21"/>
        <v>128</v>
      </c>
      <c r="B131" s="55" t="s">
        <v>34</v>
      </c>
      <c r="C131" s="56">
        <f>DATE(YEAR(SafetyCalendar!$R$7)+1,12,30)</f>
        <v>42003</v>
      </c>
      <c r="D131" s="57" t="str">
        <f t="shared" si="22"/>
        <v>火</v>
      </c>
      <c r="E131" s="54">
        <v>1</v>
      </c>
      <c r="F131" s="56">
        <f ca="1">IF(AND(CELL("type",G131)&lt;&gt;"b",G131=1),C131,IF(AND(CELL("type",G131)&lt;&gt;"b",G131=0),"",IF(E131=1,C131,"")))</f>
        <v>42003</v>
      </c>
      <c r="G131" s="89">
        <f ca="1" t="shared" si="15"/>
      </c>
      <c r="I131" s="89"/>
      <c r="J131" s="89"/>
      <c r="K131" s="89"/>
    </row>
    <row r="132" spans="1:11" ht="14.25">
      <c r="A132" s="54">
        <f t="shared" si="21"/>
        <v>129</v>
      </c>
      <c r="B132" s="55" t="s">
        <v>34</v>
      </c>
      <c r="C132" s="56">
        <f>DATE(YEAR(SafetyCalendar!$R$7)+1,12,31)</f>
        <v>42004</v>
      </c>
      <c r="D132" s="57" t="str">
        <f t="shared" si="22"/>
        <v>水</v>
      </c>
      <c r="E132" s="54">
        <v>1</v>
      </c>
      <c r="F132" s="56">
        <f ca="1">IF(AND(CELL("type",G132)&lt;&gt;"b",G132=1),C132,IF(AND(CELL("type",G132)&lt;&gt;"b",G132=0),"",IF(E132=1,C132,"")))</f>
        <v>42004</v>
      </c>
      <c r="G132" s="89">
        <f ca="1" t="shared" si="15"/>
      </c>
      <c r="I132" s="89"/>
      <c r="J132" s="89"/>
      <c r="K132" s="89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F99"/>
  <sheetViews>
    <sheetView showGridLines="0" workbookViewId="0" topLeftCell="A1">
      <selection activeCell="A6" sqref="A6"/>
    </sheetView>
  </sheetViews>
  <sheetFormatPr defaultColWidth="9.00390625" defaultRowHeight="13.5"/>
  <cols>
    <col min="1" max="84" width="0.875" style="0" customWidth="1"/>
  </cols>
  <sheetData>
    <row r="1" ht="5.25" customHeight="1">
      <c r="A1" s="87">
        <f>SafetyCalendar!$B$47</f>
        <v>2</v>
      </c>
    </row>
    <row r="2" spans="3:82" ht="5.25" customHeight="1">
      <c r="C2" s="33"/>
      <c r="G2" s="33"/>
      <c r="K2" s="33"/>
      <c r="O2" s="33"/>
      <c r="S2" s="33"/>
      <c r="X2" s="33"/>
      <c r="AB2" s="33"/>
      <c r="AF2" s="33"/>
      <c r="AJ2" s="33"/>
      <c r="AN2" s="33"/>
      <c r="AS2" s="33"/>
      <c r="AW2" s="33"/>
      <c r="BA2" s="33"/>
      <c r="BE2" s="33"/>
      <c r="BI2" s="33"/>
      <c r="BN2" s="33"/>
      <c r="BR2" s="33"/>
      <c r="BV2" s="33"/>
      <c r="BZ2" s="33"/>
      <c r="CD2" s="33"/>
    </row>
    <row r="3" spans="2:83" ht="5.25" customHeight="1">
      <c r="B3" s="34"/>
      <c r="D3" s="36"/>
      <c r="F3" s="34"/>
      <c r="H3" s="36"/>
      <c r="J3" s="34"/>
      <c r="L3" s="36"/>
      <c r="N3" s="34"/>
      <c r="P3" s="36"/>
      <c r="R3" s="34"/>
      <c r="T3" s="36"/>
      <c r="W3" s="34"/>
      <c r="Y3" s="36"/>
      <c r="AA3" s="34"/>
      <c r="AC3" s="36"/>
      <c r="AE3" s="34"/>
      <c r="AG3" s="36"/>
      <c r="AI3" s="34"/>
      <c r="AK3" s="36"/>
      <c r="AM3" s="34"/>
      <c r="AO3" s="36"/>
      <c r="AR3" s="34"/>
      <c r="AT3" s="36"/>
      <c r="AV3" s="34"/>
      <c r="AX3" s="36"/>
      <c r="AZ3" s="34"/>
      <c r="BB3" s="36"/>
      <c r="BD3" s="34"/>
      <c r="BF3" s="36"/>
      <c r="BH3" s="34"/>
      <c r="BJ3" s="36"/>
      <c r="BM3" s="34"/>
      <c r="BO3" s="36"/>
      <c r="BQ3" s="34"/>
      <c r="BS3" s="36"/>
      <c r="BU3" s="34"/>
      <c r="BW3" s="36"/>
      <c r="BY3" s="34"/>
      <c r="CA3" s="36"/>
      <c r="CC3" s="34"/>
      <c r="CE3" s="36"/>
    </row>
    <row r="4" spans="3:82" ht="5.25" customHeight="1">
      <c r="C4" s="35"/>
      <c r="G4" s="35"/>
      <c r="K4" s="35"/>
      <c r="O4" s="35"/>
      <c r="S4" s="35"/>
      <c r="X4" s="35"/>
      <c r="AB4" s="35"/>
      <c r="AF4" s="35"/>
      <c r="AJ4" s="35"/>
      <c r="AN4" s="35"/>
      <c r="AS4" s="35"/>
      <c r="AW4" s="35"/>
      <c r="BA4" s="35"/>
      <c r="BE4" s="35"/>
      <c r="BI4" s="35"/>
      <c r="BN4" s="35"/>
      <c r="BR4" s="35"/>
      <c r="BV4" s="35"/>
      <c r="BZ4" s="35"/>
      <c r="CD4" s="35"/>
    </row>
    <row r="5" ht="5.25" customHeight="1"/>
    <row r="6" spans="1:84" ht="5.25" customHeight="1">
      <c r="A6" s="61">
        <f>IF(SafetyCalendar!$B$8&lt;&gt;SafetyCalendar!$F$9,1,0)</f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</row>
    <row r="7" spans="1:84" ht="5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</row>
    <row r="8" spans="1:84" ht="5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ht="5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ht="5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</row>
    <row r="11" spans="1:84" ht="5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</row>
    <row r="12" spans="1:84" ht="5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</row>
    <row r="13" spans="1:84" ht="5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</row>
    <row r="14" spans="1:84" ht="5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</row>
    <row r="15" spans="1:84" ht="5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</row>
    <row r="16" spans="1:84" ht="5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</row>
    <row r="17" spans="1:84" ht="5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</row>
    <row r="18" spans="1:84" ht="5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</row>
    <row r="19" spans="1:84" ht="5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</row>
    <row r="20" spans="1:84" ht="5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ht="5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</row>
    <row r="22" spans="1:84" ht="5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</row>
    <row r="23" spans="1:84" ht="5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</row>
    <row r="24" spans="1:84" ht="5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</row>
    <row r="25" spans="1:84" ht="5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</row>
    <row r="26" spans="1:84" ht="5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</row>
    <row r="27" spans="1:84" ht="5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</row>
    <row r="28" spans="1:84" ht="5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</row>
    <row r="29" spans="1:84" ht="5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</row>
    <row r="30" spans="1:84" ht="5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</row>
    <row r="31" spans="1:84" ht="5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</row>
    <row r="32" spans="1:84" ht="5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</row>
    <row r="33" spans="1:84" ht="5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</row>
    <row r="34" spans="1:84" ht="5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</row>
    <row r="35" spans="1:84" ht="5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</row>
    <row r="36" spans="1:84" ht="5.2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</row>
    <row r="37" spans="1:84" ht="5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</row>
    <row r="38" spans="1:84" ht="5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</row>
    <row r="39" spans="1:84" ht="5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</row>
    <row r="40" spans="1:84" ht="5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</row>
    <row r="41" spans="1:84" ht="5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</row>
    <row r="42" spans="1:84" ht="5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</row>
    <row r="43" spans="1:84" ht="5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</row>
    <row r="44" spans="1:84" ht="5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</row>
    <row r="45" spans="1:84" ht="5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</row>
    <row r="46" spans="1:84" ht="5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</row>
    <row r="47" spans="1:84" ht="5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</row>
    <row r="48" spans="1:84" ht="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</row>
    <row r="49" spans="1:84" ht="5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</row>
    <row r="50" spans="1:84" ht="5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</row>
    <row r="51" spans="1:84" ht="5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</row>
    <row r="52" spans="1:84" ht="5.2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</row>
    <row r="53" spans="1:84" ht="5.2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</row>
    <row r="54" spans="1:84" ht="5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</row>
    <row r="55" spans="1:84" ht="5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</row>
    <row r="56" spans="1:84" ht="5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</row>
    <row r="57" spans="1:84" ht="5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</row>
    <row r="58" spans="1:84" ht="5.2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</row>
    <row r="59" spans="1:84" ht="5.2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</row>
    <row r="60" spans="1:84" ht="5.2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</row>
    <row r="61" spans="1:84" ht="5.2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</row>
    <row r="62" spans="1:84" ht="5.2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</row>
    <row r="63" spans="1:84" ht="5.2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</row>
    <row r="64" spans="1:84" ht="5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</row>
    <row r="65" spans="1:84" ht="5.2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</row>
    <row r="66" spans="1:84" ht="5.2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</row>
    <row r="67" spans="1:84" ht="5.2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</row>
    <row r="68" spans="1:84" ht="5.2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</row>
    <row r="69" spans="1:84" ht="5.2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</row>
    <row r="70" spans="1:84" ht="5.2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</row>
    <row r="71" spans="1:84" ht="5.2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</row>
    <row r="72" spans="1:84" ht="5.2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</row>
    <row r="73" spans="1:84" ht="5.2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</row>
    <row r="74" spans="1:84" ht="5.2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</row>
    <row r="75" spans="1:84" ht="5.2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</row>
    <row r="76" spans="1:84" ht="5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</row>
    <row r="77" spans="1:84" ht="5.2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</row>
    <row r="78" spans="1:84" ht="5.2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</row>
    <row r="79" spans="1:84" ht="5.2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</row>
    <row r="80" spans="1:84" ht="5.2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</row>
    <row r="81" spans="1:84" ht="5.2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</row>
    <row r="82" spans="1:84" ht="5.2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</row>
    <row r="83" spans="1:84" ht="5.2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</row>
    <row r="84" spans="1:84" ht="5.2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</row>
    <row r="85" spans="1:84" ht="5.2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</row>
    <row r="86" spans="1:84" ht="5.2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</row>
    <row r="87" spans="1:84" ht="5.2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</row>
    <row r="88" spans="1:84" ht="5.2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</row>
    <row r="89" spans="1:84" ht="5.2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</row>
    <row r="90" spans="1:84" ht="5.2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</row>
    <row r="91" spans="1:84" ht="5.2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</row>
    <row r="92" spans="1:84" ht="5.2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</row>
    <row r="93" spans="1:84" ht="5.2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</row>
    <row r="94" spans="1:84" ht="5.2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</row>
    <row r="95" spans="1:84" ht="5.2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</row>
    <row r="96" spans="1:84" ht="5.2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</row>
    <row r="97" spans="1:84" ht="5.2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</row>
    <row r="98" spans="1:84" ht="5.2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</row>
    <row r="99" spans="1:84" ht="5.2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</row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</sheetData>
  <conditionalFormatting sqref="F3:H3 G2 G4">
    <cfRule type="expression" priority="1" dxfId="9" stopIfTrue="1">
      <formula>$A$1&gt;=2</formula>
    </cfRule>
  </conditionalFormatting>
  <conditionalFormatting sqref="C2:C4 B3 D3">
    <cfRule type="expression" priority="2" dxfId="9" stopIfTrue="1">
      <formula>$A$1&gt;=1</formula>
    </cfRule>
  </conditionalFormatting>
  <conditionalFormatting sqref="K2:K4 J3 L3">
    <cfRule type="expression" priority="3" dxfId="9" stopIfTrue="1">
      <formula>$A$1&gt;=3</formula>
    </cfRule>
  </conditionalFormatting>
  <conditionalFormatting sqref="O2:O4 N3 P3">
    <cfRule type="expression" priority="4" dxfId="9" stopIfTrue="1">
      <formula>$A$1&gt;=4</formula>
    </cfRule>
  </conditionalFormatting>
  <conditionalFormatting sqref="S2:S4 R3 T3">
    <cfRule type="expression" priority="5" dxfId="9" stopIfTrue="1">
      <formula>$A$1&gt;=5</formula>
    </cfRule>
  </conditionalFormatting>
  <conditionalFormatting sqref="X2:X4 W3 Y3">
    <cfRule type="expression" priority="6" dxfId="9" stopIfTrue="1">
      <formula>$A$1&gt;=6</formula>
    </cfRule>
  </conditionalFormatting>
  <conditionalFormatting sqref="AB2:AB4 AA3 AC3">
    <cfRule type="expression" priority="7" dxfId="9" stopIfTrue="1">
      <formula>$A$1&gt;=7</formula>
    </cfRule>
  </conditionalFormatting>
  <conditionalFormatting sqref="AF2:AF4 AE3 AG3">
    <cfRule type="expression" priority="8" dxfId="9" stopIfTrue="1">
      <formula>$A$1&gt;=8</formula>
    </cfRule>
  </conditionalFormatting>
  <conditionalFormatting sqref="AJ2:AJ4 AI3 AK3">
    <cfRule type="expression" priority="9" dxfId="9" stopIfTrue="1">
      <formula>$A$1&gt;=9</formula>
    </cfRule>
  </conditionalFormatting>
  <conditionalFormatting sqref="AN2:AN4 AM3 AO3">
    <cfRule type="expression" priority="10" dxfId="9" stopIfTrue="1">
      <formula>$A$1&gt;=10</formula>
    </cfRule>
  </conditionalFormatting>
  <conditionalFormatting sqref="AS2:AS4 AR3 AT3">
    <cfRule type="expression" priority="11" dxfId="9" stopIfTrue="1">
      <formula>$A$1&gt;=11</formula>
    </cfRule>
  </conditionalFormatting>
  <conditionalFormatting sqref="AW2:AW4 AV3 AX3">
    <cfRule type="expression" priority="12" dxfId="9" stopIfTrue="1">
      <formula>$A$1&gt;=12</formula>
    </cfRule>
  </conditionalFormatting>
  <conditionalFormatting sqref="AZ3:BB3 BA2 BA4">
    <cfRule type="expression" priority="13" dxfId="9" stopIfTrue="1">
      <formula>$A$1&gt;=13</formula>
    </cfRule>
  </conditionalFormatting>
  <conditionalFormatting sqref="BE2:BE4 BD3 BF3">
    <cfRule type="expression" priority="14" dxfId="9" stopIfTrue="1">
      <formula>$A$1&gt;=14</formula>
    </cfRule>
  </conditionalFormatting>
  <conditionalFormatting sqref="BI2:BI4 BH3 BJ3">
    <cfRule type="expression" priority="15" dxfId="9" stopIfTrue="1">
      <formula>$A$1&gt;=15</formula>
    </cfRule>
  </conditionalFormatting>
  <conditionalFormatting sqref="BN2:BN4 BM3 BO3">
    <cfRule type="expression" priority="16" dxfId="9" stopIfTrue="1">
      <formula>$A$1&gt;=16</formula>
    </cfRule>
  </conditionalFormatting>
  <conditionalFormatting sqref="BR2:BR4 BQ3 BS3">
    <cfRule type="expression" priority="17" dxfId="9" stopIfTrue="1">
      <formula>$A$1&gt;=17</formula>
    </cfRule>
  </conditionalFormatting>
  <conditionalFormatting sqref="BV2:BV4 BU3 BW3">
    <cfRule type="expression" priority="18" dxfId="9" stopIfTrue="1">
      <formula>$A$1&gt;=18</formula>
    </cfRule>
  </conditionalFormatting>
  <conditionalFormatting sqref="BZ2:BZ4 BY3 CA3">
    <cfRule type="expression" priority="19" dxfId="9" stopIfTrue="1">
      <formula>$A$1&gt;=19</formula>
    </cfRule>
  </conditionalFormatting>
  <conditionalFormatting sqref="CD2:CD4 CC3 CE3">
    <cfRule type="expression" priority="20" dxfId="9" stopIfTrue="1">
      <formula>$A$1&gt;=20</formula>
    </cfRule>
  </conditionalFormatting>
  <conditionalFormatting sqref="Z10:BG10 AC9:BD9 AF8:BA8 B41:B54 X11:BI11 U13:AJ13 S14:AF14 R15:AC15 F29:F66 C37:C58 D34:D61 E31:E64 AJ7:AW7 M23:M28 O25:X25 O24:W24 N23:V23 M22:U22 M20:T21 Q26:Y26 R27:Z27 S28:AA28 T29:AB29 U30:AC30 V31:AD31 W32:AE32 X33:AF33 Y34:AG34 Z35:AH35 AA36:AI36 AB37:AJ37 AC38:AK38 AD39:AL39 AE40:AM40 AF41:AN41 AG42:AO42 AH43:AY43 AI44:AX44 AJ45:AW45 AK46:AV46 AL47:AU48 AK49:AV49 AJ50:AW50 AR53:AZ53 AS54:BA54 AT55:BB55 AU56:BC56 AV57:BD57 AW58:BE58 AX59:BF59 AY60:BG60 AZ61:BH61 BA62:BI62 BB63:BJ63 BC64:BK64 BD65:BL65 BE66:BM66 BF67:BN67 BG68:BO68 BH69:BP69 BJ71:BR71 BK72:BS72 BL73:BT73 BU22:BU30 BT22:BT28 BJ24:BR24 BH26:BP26 BG27:BO27 BF28:BN28 BE29:BM29 BD30:BL30 BC31:BK31 BB32:BJ32 BA33:BI33 AZ34:BH34 AY35:BG35 AX36:BF36 AW37:BE37 AV38:BD38 AU39:BC39 AT40:BB40 AS41:BA41 AR42:AZ42 AI51:AX51 AH52:AY52 AG53:AO53 AF54:AN54 AE55:AM55 AD56:AL56 AC57:AK57 AB58:AJ58 AA59:AI59 Z60:AH60 Y61:AG61 X62:AF62 W63:AE63 V64:AD64 U65:AC65 T66:AB66 S67:AA67 R68:Z68 Q69:Y69 O71:W71 N72:V72 M73:U73 I58:I71 N24:N27 K22:K32 J23:J34 I24:I37 H26:H41 Q16:AA16 M19:V19 N18:W18 O17:Y17 L20:L30 AW13:BL13 BD15:BO15 BF16:BP16 V12:BK12 BA14:BN14 BH17:BR17 BJ18:BS18 BK19:BT19 BM20:BU21 CA29:CA66 CB31:CB64 BF79:BQ79 BW23:BW34 BV22:BV32 BL22:BS22 BK23:BR23 BS23:BS27 BI25:BR25 BZ27:BZ68 BW61:BW72 BV63:BV73 BU65:BU73 BT67:BT72 BS68:BS71 BI70:BR70 H54:H69 J61:J72 K63:K73 L65:L73 M67:M72 N68:N71 O70:X70 X84:BI84 U82:AJ82 Z85:BG85 R80:AC80 BY54:BY69 AW82:BL82 V83:BK83 AJ88:AW88 AF87:BA87 AC86:BD86 P79:AA79 O78:Y78 N77:W77 G27:G68 L74:T75 M76:V76 CE41:CE54 CD37:CD58 CC34:CC61 BX24:BX37 BX58:BX71 BM74:BU75 BK76:BT76 BJ77:BS77 BH78:BR78 BY26:BY41 S81:AF81 BA81:BN81 BD80:BO80">
    <cfRule type="expression" priority="21" dxfId="10" stopIfTrue="1">
      <formula>$A$6=1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Shigaharu Hashimoto</Manager>
  <Company>Aerocrart Japan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xls_hashimoto@aerocrart.jp</dc:creator>
  <cp:keywords/>
  <dc:description/>
  <cp:lastModifiedBy>S_Hashimoto</cp:lastModifiedBy>
  <cp:lastPrinted>2012-10-31T16:26:17Z</cp:lastPrinted>
  <dcterms:created xsi:type="dcterms:W3CDTF">2007-10-06T06:52:20Z</dcterms:created>
  <dcterms:modified xsi:type="dcterms:W3CDTF">2013-04-07T15:19:08Z</dcterms:modified>
  <cp:category/>
  <cp:version/>
  <cp:contentType/>
  <cp:contentStatus/>
</cp:coreProperties>
</file>