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ls-hashimoto\calendar\"/>
    </mc:Choice>
  </mc:AlternateContent>
  <xr:revisionPtr revIDLastSave="0" documentId="13_ncr:40009_{1FDE5B2F-1F6A-4B64-971D-287B65B4A96A}" xr6:coauthVersionLast="47" xr6:coauthVersionMax="47" xr10:uidLastSave="{00000000-0000-0000-0000-000000000000}"/>
  <bookViews>
    <workbookView xWindow="59235" yWindow="15690" windowWidth="22650" windowHeight="15540" tabRatio="934"/>
  </bookViews>
  <sheets>
    <sheet name="Menu" sheetId="12" r:id="rId1"/>
    <sheet name="Schedule" sheetId="15" r:id="rId2"/>
    <sheet name="組織名" sheetId="7" r:id="rId3"/>
    <sheet name="Sheet1" sheetId="2" r:id="rId4"/>
    <sheet name="Sheet2" sheetId="4" r:id="rId5"/>
    <sheet name="Sheet3" sheetId="3" r:id="rId6"/>
    <sheet name="Sheet4" sheetId="1" r:id="rId7"/>
    <sheet name="Sheet5" sheetId="6" r:id="rId8"/>
    <sheet name="Sheet6" sheetId="8" r:id="rId9"/>
    <sheet name="Sheet7" sheetId="9" r:id="rId10"/>
    <sheet name="Sheet8" sheetId="10" r:id="rId11"/>
    <sheet name="Sheet9" sheetId="11" r:id="rId12"/>
    <sheet name="Sheet10" sheetId="13" r:id="rId13"/>
    <sheet name="Sheet11" sheetId="14" r:id="rId14"/>
    <sheet name="Holiday" sheetId="5" r:id="rId15"/>
    <sheet name="Item_Calc" sheetId="16" r:id="rId16"/>
  </sheets>
  <definedNames>
    <definedName name="_xlnm.Print_Area" localSheetId="0">Menu!$A$1:$E$9</definedName>
    <definedName name="_xlnm.Print_Area" localSheetId="3">Sheet1!$A$1:$U$36</definedName>
    <definedName name="_xlnm.Print_Area" localSheetId="12">Sheet10!$A$1:$S$68</definedName>
    <definedName name="_xlnm.Print_Area" localSheetId="13">Sheet11!$B$1:$AB$59</definedName>
    <definedName name="_xlnm.Print_Area" localSheetId="4">Sheet2!$A$1:$U$36</definedName>
    <definedName name="_xlnm.Print_Area" localSheetId="5">Sheet3!$A$1:$G$29</definedName>
    <definedName name="_xlnm.Print_Area" localSheetId="6">Sheet4!$A$1:$G$29</definedName>
    <definedName name="_xlnm.Print_Area" localSheetId="7">Sheet5!$A$1:$AG$27</definedName>
    <definedName name="_xlnm.Print_Area" localSheetId="8">Sheet6!$B$2:$Y$50</definedName>
    <definedName name="_xlnm.Print_Area" localSheetId="9">Sheet7!$A$1:$G$33</definedName>
    <definedName name="_xlnm.Print_Area" localSheetId="10">Sheet8!$A$1:$G$49</definedName>
    <definedName name="_xlnm.Print_Area" localSheetId="11">Sheet9!$A$1:$P$18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6" l="1"/>
  <c r="B2" i="16"/>
  <c r="B4" i="16"/>
  <c r="B11" i="16"/>
  <c r="B9" i="16"/>
  <c r="H11" i="16"/>
  <c r="I11" i="16"/>
  <c r="C1" i="1"/>
  <c r="A4" i="1" s="1"/>
  <c r="C1" i="3"/>
  <c r="A4" i="3"/>
  <c r="B4" i="3"/>
  <c r="A3" i="4"/>
  <c r="A11" i="4"/>
  <c r="H3" i="2"/>
  <c r="A11" i="2" s="1"/>
  <c r="D42" i="15"/>
  <c r="D41" i="15"/>
  <c r="D40" i="15"/>
  <c r="D39" i="15"/>
  <c r="D38" i="15"/>
  <c r="D37" i="15"/>
  <c r="D36" i="15"/>
  <c r="B8" i="16"/>
  <c r="B7" i="16"/>
  <c r="B6" i="16"/>
  <c r="B5" i="16"/>
  <c r="J1" i="14"/>
  <c r="B5" i="14" s="1"/>
  <c r="A1" i="13"/>
  <c r="A36" i="13"/>
  <c r="O36" i="13" s="1"/>
  <c r="A38" i="13"/>
  <c r="A3" i="13"/>
  <c r="A4" i="13"/>
  <c r="L1" i="11"/>
  <c r="J5" i="11"/>
  <c r="C1" i="10"/>
  <c r="C17" i="10" s="1"/>
  <c r="C1" i="9"/>
  <c r="A1" i="9" s="1"/>
  <c r="F1" i="9" s="1"/>
  <c r="C17" i="9"/>
  <c r="G36" i="4"/>
  <c r="B2" i="14"/>
  <c r="B13" i="5"/>
  <c r="E13" i="5"/>
  <c r="AB13" i="8" s="1"/>
  <c r="B14" i="5"/>
  <c r="C14" i="5" s="1"/>
  <c r="D14" i="5" s="1"/>
  <c r="E14" i="5" s="1"/>
  <c r="AI14" i="6" s="1"/>
  <c r="B15" i="5"/>
  <c r="E15" i="5"/>
  <c r="B16" i="5"/>
  <c r="C16" i="5" s="1"/>
  <c r="D16" i="5" s="1"/>
  <c r="E16" i="5" s="1"/>
  <c r="AB16" i="8" s="1"/>
  <c r="B17" i="5"/>
  <c r="E17" i="5"/>
  <c r="AE17" i="14" s="1"/>
  <c r="B18" i="5"/>
  <c r="B21" i="5"/>
  <c r="E21" i="5"/>
  <c r="B22" i="5"/>
  <c r="C22" i="5" s="1"/>
  <c r="D22" i="5"/>
  <c r="E22" i="5"/>
  <c r="I22" i="9" s="1"/>
  <c r="E23" i="5"/>
  <c r="AB23" i="8" s="1"/>
  <c r="B24" i="5"/>
  <c r="E24" i="5" s="1"/>
  <c r="W24" i="4" s="1"/>
  <c r="B25" i="5"/>
  <c r="B26" i="5"/>
  <c r="E26" i="5"/>
  <c r="R26" i="11" s="1"/>
  <c r="B27" i="5"/>
  <c r="C27" i="5" s="1"/>
  <c r="D27" i="5" s="1"/>
  <c r="E27" i="5"/>
  <c r="AI27" i="6" s="1"/>
  <c r="B28" i="5"/>
  <c r="E28" i="5"/>
  <c r="R28" i="11" s="1"/>
  <c r="B29" i="5"/>
  <c r="C29" i="5" s="1"/>
  <c r="D29" i="5" s="1"/>
  <c r="E29" i="5" s="1"/>
  <c r="R29" i="11" s="1"/>
  <c r="B30" i="5"/>
  <c r="B34" i="5"/>
  <c r="B36" i="5"/>
  <c r="E36" i="5" s="1"/>
  <c r="AE36" i="14" s="1"/>
  <c r="B37" i="5"/>
  <c r="C37" i="5" s="1"/>
  <c r="D37" i="5" s="1"/>
  <c r="E37" i="5" s="1"/>
  <c r="I37" i="1" s="1"/>
  <c r="B38" i="5"/>
  <c r="B40" i="5"/>
  <c r="C40" i="5" s="1"/>
  <c r="E40" i="5"/>
  <c r="U40" i="13" s="1"/>
  <c r="B42" i="5"/>
  <c r="E42" i="5"/>
  <c r="B43" i="5"/>
  <c r="E43" i="5"/>
  <c r="AE43" i="14" s="1"/>
  <c r="B44" i="5"/>
  <c r="E44" i="5"/>
  <c r="I44" i="3" s="1"/>
  <c r="B45" i="5"/>
  <c r="B46" i="5"/>
  <c r="E46" i="5"/>
  <c r="I46" i="1" s="1"/>
  <c r="B47" i="5"/>
  <c r="C47" i="5"/>
  <c r="D47" i="5"/>
  <c r="E47" i="5" s="1"/>
  <c r="I47" i="9" s="1"/>
  <c r="B48" i="5"/>
  <c r="B49" i="5" s="1"/>
  <c r="C49" i="5" s="1"/>
  <c r="E48" i="5"/>
  <c r="U48" i="13" s="1"/>
  <c r="D49" i="5"/>
  <c r="E49" i="5" s="1"/>
  <c r="AI49" i="6" s="1"/>
  <c r="B50" i="5"/>
  <c r="B51" i="5" s="1"/>
  <c r="E50" i="5"/>
  <c r="R50" i="11" s="1"/>
  <c r="B54" i="5"/>
  <c r="B55" i="5" s="1"/>
  <c r="C55" i="5" s="1"/>
  <c r="E54" i="5"/>
  <c r="R54" i="11" s="1"/>
  <c r="D55" i="5"/>
  <c r="E55" i="5" s="1"/>
  <c r="I55" i="3" s="1"/>
  <c r="E56" i="5"/>
  <c r="R56" i="11" s="1"/>
  <c r="B57" i="5"/>
  <c r="E57" i="5" s="1"/>
  <c r="B58" i="5"/>
  <c r="B59" i="5"/>
  <c r="B60" i="5" s="1"/>
  <c r="C60" i="5" s="1"/>
  <c r="D60" i="5" s="1"/>
  <c r="E60" i="5" s="1"/>
  <c r="E59" i="5"/>
  <c r="W59" i="2" s="1"/>
  <c r="B61" i="5"/>
  <c r="B62" i="5" s="1"/>
  <c r="C62" i="5" s="1"/>
  <c r="D62" i="5" s="1"/>
  <c r="E62" i="5" s="1"/>
  <c r="E61" i="5"/>
  <c r="AI61" i="6" s="1"/>
  <c r="B63" i="5"/>
  <c r="B64" i="5" s="1"/>
  <c r="E63" i="5"/>
  <c r="I63" i="3" s="1"/>
  <c r="B67" i="5"/>
  <c r="B68" i="5" s="1"/>
  <c r="C68" i="5" s="1"/>
  <c r="D68" i="5" s="1"/>
  <c r="E68" i="5" s="1"/>
  <c r="E67" i="5"/>
  <c r="B69" i="5"/>
  <c r="B70" i="5" s="1"/>
  <c r="C70" i="5" s="1"/>
  <c r="E69" i="5"/>
  <c r="I69" i="10" s="1"/>
  <c r="D70" i="5"/>
  <c r="E70" i="5" s="1"/>
  <c r="I70" i="9" s="1"/>
  <c r="B71" i="5"/>
  <c r="B72" i="5" s="1"/>
  <c r="C72" i="5" s="1"/>
  <c r="E71" i="5"/>
  <c r="I71" i="3" s="1"/>
  <c r="D72" i="5"/>
  <c r="E72" i="5" s="1"/>
  <c r="I72" i="3" s="1"/>
  <c r="B73" i="5"/>
  <c r="C73" i="5" s="1"/>
  <c r="E73" i="5"/>
  <c r="R73" i="11" s="1"/>
  <c r="B75" i="5"/>
  <c r="E75" i="5"/>
  <c r="I75" i="3" s="1"/>
  <c r="B76" i="5"/>
  <c r="E76" i="5"/>
  <c r="AE76" i="14" s="1"/>
  <c r="B77" i="5"/>
  <c r="E77" i="5" s="1"/>
  <c r="AB77" i="8" s="1"/>
  <c r="B78" i="5"/>
  <c r="E78" i="5" s="1"/>
  <c r="I78" i="1" s="1"/>
  <c r="B79" i="5"/>
  <c r="E79" i="5"/>
  <c r="I79" i="3" s="1"/>
  <c r="B80" i="5"/>
  <c r="C80" i="5"/>
  <c r="D80" i="5"/>
  <c r="E80" i="5" s="1"/>
  <c r="U80" i="13" s="1"/>
  <c r="B81" i="5"/>
  <c r="B82" i="5" s="1"/>
  <c r="C82" i="5" s="1"/>
  <c r="D82" i="5" s="1"/>
  <c r="E82" i="5" s="1"/>
  <c r="E81" i="5"/>
  <c r="B83" i="5"/>
  <c r="C83" i="5" s="1"/>
  <c r="E83" i="5"/>
  <c r="W83" i="4" s="1"/>
  <c r="B87" i="5"/>
  <c r="B88" i="5" s="1"/>
  <c r="C88" i="5" s="1"/>
  <c r="D88" i="5" s="1"/>
  <c r="E88" i="5" s="1"/>
  <c r="E87" i="5"/>
  <c r="I87" i="9" s="1"/>
  <c r="E89" i="5"/>
  <c r="I89" i="10" s="1"/>
  <c r="B90" i="5"/>
  <c r="E90" i="5" s="1"/>
  <c r="W90" i="4" s="1"/>
  <c r="B91" i="5"/>
  <c r="E91" i="5" s="1"/>
  <c r="U91" i="13" s="1"/>
  <c r="B92" i="5"/>
  <c r="B93" i="5" s="1"/>
  <c r="C93" i="5" s="1"/>
  <c r="E92" i="5"/>
  <c r="AB92" i="8" s="1"/>
  <c r="D93" i="5"/>
  <c r="E93" i="5" s="1"/>
  <c r="AI93" i="6" s="1"/>
  <c r="B94" i="5"/>
  <c r="B95" i="5" s="1"/>
  <c r="C95" i="5" s="1"/>
  <c r="E94" i="5"/>
  <c r="D95" i="5"/>
  <c r="E95" i="5" s="1"/>
  <c r="W95" i="4" s="1"/>
  <c r="B96" i="5"/>
  <c r="C96" i="5" s="1"/>
  <c r="E96" i="5"/>
  <c r="U96" i="13" s="1"/>
  <c r="B100" i="5"/>
  <c r="B101" i="5" s="1"/>
  <c r="C101" i="5" s="1"/>
  <c r="E100" i="5"/>
  <c r="W100" i="2" s="1"/>
  <c r="D101" i="5"/>
  <c r="E101" i="5" s="1"/>
  <c r="AB101" i="8" s="1"/>
  <c r="B102" i="5"/>
  <c r="B103" i="5" s="1"/>
  <c r="C103" i="5" s="1"/>
  <c r="D103" i="5" s="1"/>
  <c r="E103" i="5" s="1"/>
  <c r="E102" i="5"/>
  <c r="I102" i="9" s="1"/>
  <c r="B104" i="5"/>
  <c r="C104" i="5" s="1"/>
  <c r="E104" i="5"/>
  <c r="B106" i="5"/>
  <c r="B107" i="5" s="1"/>
  <c r="C107" i="5" s="1"/>
  <c r="E106" i="5"/>
  <c r="W106" i="4" s="1"/>
  <c r="D107" i="5"/>
  <c r="E107" i="5" s="1"/>
  <c r="B108" i="5"/>
  <c r="E108" i="5"/>
  <c r="I108" i="3" s="1"/>
  <c r="B109" i="5"/>
  <c r="E109" i="5"/>
  <c r="AI109" i="6" s="1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J59" i="14"/>
  <c r="B12" i="5"/>
  <c r="C12" i="5" s="1"/>
  <c r="E12" i="5"/>
  <c r="U12" i="13" s="1"/>
  <c r="B11" i="5"/>
  <c r="E11" i="5" s="1"/>
  <c r="AE9" i="14"/>
  <c r="AE5" i="14"/>
  <c r="AE3" i="14"/>
  <c r="AE2" i="14"/>
  <c r="AE1" i="14"/>
  <c r="B1" i="14"/>
  <c r="W1" i="14" s="1"/>
  <c r="U121" i="13"/>
  <c r="U120" i="13"/>
  <c r="U119" i="13"/>
  <c r="U118" i="13"/>
  <c r="U117" i="13"/>
  <c r="U116" i="13"/>
  <c r="U115" i="13"/>
  <c r="U114" i="13"/>
  <c r="U113" i="13"/>
  <c r="U112" i="13"/>
  <c r="U111" i="13"/>
  <c r="U110" i="13"/>
  <c r="U92" i="13"/>
  <c r="U83" i="13"/>
  <c r="U10" i="13"/>
  <c r="U9" i="13"/>
  <c r="U8" i="13"/>
  <c r="U7" i="13"/>
  <c r="U6" i="13"/>
  <c r="U5" i="13"/>
  <c r="U4" i="13"/>
  <c r="U3" i="13"/>
  <c r="U1" i="13"/>
  <c r="R38" i="13"/>
  <c r="R3" i="13"/>
  <c r="O1" i="13"/>
  <c r="S38" i="13"/>
  <c r="E37" i="13"/>
  <c r="F37" i="13"/>
  <c r="G37" i="13" s="1"/>
  <c r="H37" i="13" s="1"/>
  <c r="I37" i="13" s="1"/>
  <c r="J37" i="13" s="1"/>
  <c r="K37" i="13" s="1"/>
  <c r="L37" i="13" s="1"/>
  <c r="M37" i="13" s="1"/>
  <c r="N37" i="13" s="1"/>
  <c r="O37" i="13" s="1"/>
  <c r="P37" i="13" s="1"/>
  <c r="E2" i="13"/>
  <c r="F2" i="13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F18" i="11"/>
  <c r="R121" i="11"/>
  <c r="R120" i="11"/>
  <c r="R119" i="11"/>
  <c r="R118" i="11"/>
  <c r="R117" i="11"/>
  <c r="R116" i="11"/>
  <c r="R115" i="11"/>
  <c r="R114" i="11"/>
  <c r="R113" i="11"/>
  <c r="R112" i="11"/>
  <c r="R111" i="11"/>
  <c r="R110" i="11"/>
  <c r="R57" i="11"/>
  <c r="R10" i="11"/>
  <c r="R9" i="11"/>
  <c r="R8" i="11"/>
  <c r="R7" i="11"/>
  <c r="R6" i="11"/>
  <c r="R5" i="11"/>
  <c r="R4" i="11"/>
  <c r="J4" i="11"/>
  <c r="R3" i="11"/>
  <c r="R1" i="11"/>
  <c r="J1" i="11"/>
  <c r="J2" i="11"/>
  <c r="I110" i="9"/>
  <c r="I111" i="9"/>
  <c r="I112" i="9"/>
  <c r="I113" i="9"/>
  <c r="I114" i="9"/>
  <c r="I115" i="9"/>
  <c r="I116" i="9"/>
  <c r="I117" i="9"/>
  <c r="I118" i="9"/>
  <c r="I119" i="9"/>
  <c r="I120" i="9"/>
  <c r="AB110" i="8"/>
  <c r="AB111" i="8"/>
  <c r="AB112" i="8"/>
  <c r="AB113" i="8"/>
  <c r="AB114" i="8"/>
  <c r="AB115" i="8"/>
  <c r="AB116" i="8"/>
  <c r="AB117" i="8"/>
  <c r="AB118" i="8"/>
  <c r="AB119" i="8"/>
  <c r="AB120" i="8"/>
  <c r="AI6" i="6"/>
  <c r="AI7" i="6"/>
  <c r="AI8" i="6"/>
  <c r="AI9" i="6"/>
  <c r="AI10" i="6"/>
  <c r="AI110" i="6"/>
  <c r="AI111" i="6"/>
  <c r="AI112" i="6"/>
  <c r="AI113" i="6"/>
  <c r="AI114" i="6"/>
  <c r="AI115" i="6"/>
  <c r="AI116" i="6"/>
  <c r="AI117" i="6"/>
  <c r="AI118" i="6"/>
  <c r="AI119" i="6"/>
  <c r="AI120" i="6"/>
  <c r="I110" i="1"/>
  <c r="I111" i="1"/>
  <c r="I112" i="1"/>
  <c r="I113" i="1"/>
  <c r="I114" i="1"/>
  <c r="I115" i="1"/>
  <c r="I116" i="1"/>
  <c r="I117" i="1"/>
  <c r="I118" i="1"/>
  <c r="I119" i="1"/>
  <c r="I120" i="1"/>
  <c r="I110" i="3"/>
  <c r="I111" i="3"/>
  <c r="I112" i="3"/>
  <c r="I113" i="3"/>
  <c r="I114" i="3"/>
  <c r="I115" i="3"/>
  <c r="I116" i="3"/>
  <c r="I117" i="3"/>
  <c r="I118" i="3"/>
  <c r="I119" i="3"/>
  <c r="I120" i="3"/>
  <c r="W110" i="4"/>
  <c r="W111" i="4"/>
  <c r="W112" i="4"/>
  <c r="W113" i="4"/>
  <c r="W114" i="4"/>
  <c r="W115" i="4"/>
  <c r="W116" i="4"/>
  <c r="W117" i="4"/>
  <c r="W118" i="4"/>
  <c r="W119" i="4"/>
  <c r="W120" i="4"/>
  <c r="B89" i="5"/>
  <c r="B56" i="5"/>
  <c r="C56" i="5" s="1"/>
  <c r="B23" i="5"/>
  <c r="I120" i="10"/>
  <c r="I119" i="10"/>
  <c r="I118" i="10"/>
  <c r="I117" i="10"/>
  <c r="I116" i="10"/>
  <c r="I115" i="10"/>
  <c r="I114" i="10"/>
  <c r="I113" i="10"/>
  <c r="I112" i="10"/>
  <c r="I111" i="10"/>
  <c r="I110" i="10"/>
  <c r="I10" i="10"/>
  <c r="I9" i="10"/>
  <c r="I8" i="10"/>
  <c r="I7" i="10"/>
  <c r="I6" i="10"/>
  <c r="I5" i="10"/>
  <c r="I4" i="10"/>
  <c r="I3" i="10"/>
  <c r="I2" i="10"/>
  <c r="I1" i="10"/>
  <c r="I55" i="9"/>
  <c r="I10" i="9"/>
  <c r="I9" i="9"/>
  <c r="I8" i="9"/>
  <c r="I7" i="9"/>
  <c r="I6" i="9"/>
  <c r="I5" i="9"/>
  <c r="I4" i="9"/>
  <c r="I3" i="9"/>
  <c r="I2" i="9"/>
  <c r="I1" i="9"/>
  <c r="AB10" i="8"/>
  <c r="AB9" i="8"/>
  <c r="AB8" i="8"/>
  <c r="AB7" i="8"/>
  <c r="AB6" i="8"/>
  <c r="AB5" i="8"/>
  <c r="AB4" i="8"/>
  <c r="AB3" i="8"/>
  <c r="AB2" i="8"/>
  <c r="AB1" i="8"/>
  <c r="AI5" i="6"/>
  <c r="AI4" i="6"/>
  <c r="AI3" i="6"/>
  <c r="AI2" i="6"/>
  <c r="AI1" i="6"/>
  <c r="I10" i="1"/>
  <c r="I9" i="1"/>
  <c r="I8" i="1"/>
  <c r="I7" i="1"/>
  <c r="I6" i="1"/>
  <c r="I5" i="1"/>
  <c r="I4" i="1"/>
  <c r="I3" i="1"/>
  <c r="I2" i="1"/>
  <c r="I1" i="1"/>
  <c r="I10" i="3"/>
  <c r="I9" i="3"/>
  <c r="I8" i="3"/>
  <c r="I7" i="3"/>
  <c r="I6" i="3"/>
  <c r="I5" i="3"/>
  <c r="I4" i="3"/>
  <c r="I3" i="3"/>
  <c r="I2" i="3"/>
  <c r="I1" i="3"/>
  <c r="W10" i="4"/>
  <c r="W9" i="4"/>
  <c r="W8" i="4"/>
  <c r="W7" i="4"/>
  <c r="W6" i="4"/>
  <c r="W5" i="4"/>
  <c r="W4" i="4"/>
  <c r="W3" i="4"/>
  <c r="W2" i="4"/>
  <c r="W1" i="4"/>
  <c r="W110" i="2"/>
  <c r="W111" i="2"/>
  <c r="W112" i="2"/>
  <c r="W113" i="2"/>
  <c r="W114" i="2"/>
  <c r="W115" i="2"/>
  <c r="W116" i="2"/>
  <c r="W117" i="2"/>
  <c r="W118" i="2"/>
  <c r="W119" i="2"/>
  <c r="W120" i="2"/>
  <c r="C109" i="5"/>
  <c r="C108" i="5"/>
  <c r="C106" i="5"/>
  <c r="C100" i="5"/>
  <c r="C92" i="5"/>
  <c r="C91" i="5"/>
  <c r="C90" i="5"/>
  <c r="C89" i="5"/>
  <c r="C87" i="5"/>
  <c r="C79" i="5"/>
  <c r="C78" i="5"/>
  <c r="C77" i="5"/>
  <c r="C49" i="10"/>
  <c r="A1" i="10"/>
  <c r="F1" i="10" s="1"/>
  <c r="C33" i="9"/>
  <c r="R5" i="8"/>
  <c r="B17" i="8"/>
  <c r="B23" i="8" s="1"/>
  <c r="C23" i="8" s="1"/>
  <c r="D23" i="8" s="1"/>
  <c r="E23" i="8" s="1"/>
  <c r="F23" i="8" s="1"/>
  <c r="G23" i="8" s="1"/>
  <c r="H23" i="8" s="1"/>
  <c r="I23" i="8" s="1"/>
  <c r="C24" i="8" s="1"/>
  <c r="D24" i="8" s="1"/>
  <c r="E24" i="8" s="1"/>
  <c r="F24" i="8" s="1"/>
  <c r="G24" i="8" s="1"/>
  <c r="H24" i="8" s="1"/>
  <c r="I24" i="8" s="1"/>
  <c r="C25" i="8" s="1"/>
  <c r="D25" i="8" s="1"/>
  <c r="E25" i="8" s="1"/>
  <c r="F25" i="8" s="1"/>
  <c r="G25" i="8" s="1"/>
  <c r="H25" i="8" s="1"/>
  <c r="I25" i="8" s="1"/>
  <c r="C26" i="8" s="1"/>
  <c r="D26" i="8" s="1"/>
  <c r="E26" i="8" s="1"/>
  <c r="F26" i="8" s="1"/>
  <c r="G26" i="8" s="1"/>
  <c r="H26" i="8" s="1"/>
  <c r="I26" i="8" s="1"/>
  <c r="C27" i="8" s="1"/>
  <c r="D27" i="8" s="1"/>
  <c r="E27" i="8" s="1"/>
  <c r="F27" i="8" s="1"/>
  <c r="G27" i="8" s="1"/>
  <c r="H27" i="8" s="1"/>
  <c r="I27" i="8" s="1"/>
  <c r="C28" i="8" s="1"/>
  <c r="D28" i="8" s="1"/>
  <c r="E28" i="8" s="1"/>
  <c r="F28" i="8" s="1"/>
  <c r="G28" i="8" s="1"/>
  <c r="H28" i="8" s="1"/>
  <c r="I28" i="8" s="1"/>
  <c r="R7" i="8"/>
  <c r="U46" i="8" s="1"/>
  <c r="U47" i="8" s="1"/>
  <c r="C17" i="8"/>
  <c r="D17" i="8" s="1"/>
  <c r="E17" i="8" s="1"/>
  <c r="F17" i="8" s="1"/>
  <c r="G17" i="8" s="1"/>
  <c r="H17" i="8" s="1"/>
  <c r="I17" i="8" s="1"/>
  <c r="C18" i="8" s="1"/>
  <c r="D18" i="8" s="1"/>
  <c r="E18" i="8" s="1"/>
  <c r="F18" i="8" s="1"/>
  <c r="G18" i="8" s="1"/>
  <c r="H18" i="8" s="1"/>
  <c r="I18" i="8" s="1"/>
  <c r="C19" i="8" s="1"/>
  <c r="D19" i="8" s="1"/>
  <c r="E19" i="8" s="1"/>
  <c r="F19" i="8" s="1"/>
  <c r="G19" i="8" s="1"/>
  <c r="H19" i="8" s="1"/>
  <c r="I19" i="8" s="1"/>
  <c r="C20" i="8" s="1"/>
  <c r="D20" i="8" s="1"/>
  <c r="E20" i="8" s="1"/>
  <c r="F20" i="8" s="1"/>
  <c r="G20" i="8" s="1"/>
  <c r="H20" i="8" s="1"/>
  <c r="I20" i="8" s="1"/>
  <c r="C21" i="8" s="1"/>
  <c r="D21" i="8" s="1"/>
  <c r="E21" i="8" s="1"/>
  <c r="F21" i="8" s="1"/>
  <c r="G21" i="8" s="1"/>
  <c r="H21" i="8" s="1"/>
  <c r="I21" i="8" s="1"/>
  <c r="C22" i="8" s="1"/>
  <c r="D22" i="8" s="1"/>
  <c r="E22" i="8" s="1"/>
  <c r="F22" i="8" s="1"/>
  <c r="G22" i="8" s="1"/>
  <c r="H22" i="8" s="1"/>
  <c r="I22" i="8" s="1"/>
  <c r="B4" i="8"/>
  <c r="Y3" i="6"/>
  <c r="C29" i="1"/>
  <c r="C29" i="3"/>
  <c r="G36" i="2"/>
  <c r="C4" i="6"/>
  <c r="C5" i="6" s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Q5" i="6" s="1"/>
  <c r="R5" i="6" s="1"/>
  <c r="S5" i="6" s="1"/>
  <c r="T5" i="6" s="1"/>
  <c r="U5" i="6" s="1"/>
  <c r="V5" i="6" s="1"/>
  <c r="W5" i="6" s="1"/>
  <c r="X5" i="6" s="1"/>
  <c r="Y5" i="6" s="1"/>
  <c r="Z5" i="6" s="1"/>
  <c r="AA5" i="6" s="1"/>
  <c r="AB5" i="6" s="1"/>
  <c r="AC5" i="6" s="1"/>
  <c r="AD5" i="6" s="1"/>
  <c r="AE5" i="6" s="1"/>
  <c r="AF5" i="6" s="1"/>
  <c r="AG5" i="6" s="1"/>
  <c r="F1" i="1"/>
  <c r="A1" i="1"/>
  <c r="W26" i="2"/>
  <c r="W10" i="2"/>
  <c r="W9" i="2"/>
  <c r="W8" i="2"/>
  <c r="W7" i="2"/>
  <c r="W6" i="2"/>
  <c r="W5" i="2"/>
  <c r="W4" i="2"/>
  <c r="W3" i="2"/>
  <c r="W2" i="2"/>
  <c r="W1" i="2"/>
  <c r="C1" i="2"/>
  <c r="A1" i="2" s="1"/>
  <c r="C76" i="5"/>
  <c r="C75" i="5"/>
  <c r="C71" i="5"/>
  <c r="C69" i="5"/>
  <c r="C67" i="5"/>
  <c r="C63" i="5"/>
  <c r="C61" i="5"/>
  <c r="C59" i="5"/>
  <c r="C57" i="5"/>
  <c r="C54" i="5"/>
  <c r="C50" i="5"/>
  <c r="C48" i="5"/>
  <c r="C46" i="5"/>
  <c r="C44" i="5"/>
  <c r="C43" i="5"/>
  <c r="C42" i="5"/>
  <c r="C38" i="5"/>
  <c r="C36" i="5"/>
  <c r="C34" i="5"/>
  <c r="C30" i="5"/>
  <c r="C28" i="5"/>
  <c r="C26" i="5"/>
  <c r="C24" i="5"/>
  <c r="C23" i="5"/>
  <c r="C21" i="5"/>
  <c r="C17" i="5"/>
  <c r="C15" i="5"/>
  <c r="C13" i="5"/>
  <c r="C11" i="5"/>
  <c r="Q1" i="4"/>
  <c r="O3" i="4" s="1"/>
  <c r="J1" i="4"/>
  <c r="H1" i="4" s="1"/>
  <c r="A10" i="4"/>
  <c r="B8" i="4"/>
  <c r="O1" i="4"/>
  <c r="B1" i="4"/>
  <c r="I8" i="2"/>
  <c r="I1" i="2"/>
  <c r="Q1" i="2"/>
  <c r="O3" i="2"/>
  <c r="P3" i="2" s="1"/>
  <c r="O2" i="2"/>
  <c r="A3" i="2"/>
  <c r="O1" i="2"/>
  <c r="A1" i="3"/>
  <c r="F1" i="3" s="1"/>
  <c r="A3" i="1"/>
  <c r="B3" i="3"/>
  <c r="A3" i="3"/>
  <c r="A10" i="2"/>
  <c r="AI23" i="6" l="1"/>
  <c r="U36" i="13"/>
  <c r="I23" i="1"/>
  <c r="I28" i="3"/>
  <c r="AE15" i="14"/>
  <c r="U15" i="13"/>
  <c r="W70" i="4"/>
  <c r="U11" i="13"/>
  <c r="I11" i="9"/>
  <c r="I57" i="1"/>
  <c r="AB57" i="8"/>
  <c r="I57" i="10"/>
  <c r="I83" i="3"/>
  <c r="I54" i="1"/>
  <c r="AI57" i="6"/>
  <c r="W54" i="2"/>
  <c r="I91" i="3"/>
  <c r="W76" i="2"/>
  <c r="I13" i="10"/>
  <c r="AB49" i="8"/>
  <c r="I16" i="3"/>
  <c r="I37" i="10"/>
  <c r="R78" i="11"/>
  <c r="U16" i="13"/>
  <c r="W17" i="2"/>
  <c r="AI50" i="6"/>
  <c r="R49" i="11"/>
  <c r="W72" i="2"/>
  <c r="I95" i="9"/>
  <c r="I29" i="1"/>
  <c r="AI78" i="6"/>
  <c r="AB89" i="8"/>
  <c r="AB24" i="8"/>
  <c r="AB29" i="8"/>
  <c r="W16" i="2"/>
  <c r="W56" i="2"/>
  <c r="I17" i="3"/>
  <c r="I17" i="1"/>
  <c r="I14" i="10"/>
  <c r="W91" i="4"/>
  <c r="I43" i="3"/>
  <c r="I109" i="1"/>
  <c r="R102" i="11"/>
  <c r="W102" i="4"/>
  <c r="R94" i="11"/>
  <c r="I94" i="1"/>
  <c r="I94" i="9"/>
  <c r="W94" i="2"/>
  <c r="AI94" i="6"/>
  <c r="AI26" i="6"/>
  <c r="I26" i="9"/>
  <c r="AE21" i="14"/>
  <c r="AB21" i="8"/>
  <c r="I21" i="10"/>
  <c r="W14" i="2"/>
  <c r="W28" i="2"/>
  <c r="W92" i="2"/>
  <c r="I26" i="10"/>
  <c r="W63" i="4"/>
  <c r="I95" i="3"/>
  <c r="I89" i="1"/>
  <c r="AI77" i="6"/>
  <c r="R109" i="11"/>
  <c r="AE13" i="14"/>
  <c r="W13" i="2"/>
  <c r="AI106" i="6"/>
  <c r="R106" i="11"/>
  <c r="W106" i="2"/>
  <c r="I106" i="1"/>
  <c r="I106" i="10"/>
  <c r="AB81" i="8"/>
  <c r="W81" i="2"/>
  <c r="AE28" i="14"/>
  <c r="I28" i="1"/>
  <c r="U28" i="13"/>
  <c r="AI28" i="6"/>
  <c r="W28" i="4"/>
  <c r="AE23" i="14"/>
  <c r="R23" i="11"/>
  <c r="I23" i="10"/>
  <c r="I23" i="3"/>
  <c r="W23" i="4"/>
  <c r="W23" i="2"/>
  <c r="I23" i="9"/>
  <c r="I14" i="1"/>
  <c r="W14" i="4"/>
  <c r="W89" i="2"/>
  <c r="I14" i="9"/>
  <c r="I78" i="9"/>
  <c r="I28" i="10"/>
  <c r="W94" i="4"/>
  <c r="I92" i="3"/>
  <c r="I26" i="1"/>
  <c r="U23" i="13"/>
  <c r="R70" i="11"/>
  <c r="I70" i="10"/>
  <c r="W70" i="2"/>
  <c r="I48" i="3"/>
  <c r="AB48" i="8"/>
  <c r="W48" i="2"/>
  <c r="AE44" i="14"/>
  <c r="AB44" i="8"/>
  <c r="I44" i="10"/>
  <c r="R44" i="11"/>
  <c r="W26" i="4"/>
  <c r="I28" i="9"/>
  <c r="I102" i="10"/>
  <c r="AI102" i="6"/>
  <c r="AB28" i="8"/>
  <c r="R14" i="11"/>
  <c r="I109" i="3"/>
  <c r="AE109" i="14"/>
  <c r="I109" i="10"/>
  <c r="AB109" i="8"/>
  <c r="I107" i="3"/>
  <c r="U107" i="13"/>
  <c r="AB100" i="8"/>
  <c r="I100" i="3"/>
  <c r="U100" i="13"/>
  <c r="I89" i="3"/>
  <c r="AI89" i="6"/>
  <c r="R89" i="11"/>
  <c r="W78" i="4"/>
  <c r="I78" i="10"/>
  <c r="W78" i="2"/>
  <c r="U72" i="13"/>
  <c r="AB72" i="8"/>
  <c r="R69" i="11"/>
  <c r="AI69" i="6"/>
  <c r="W69" i="2"/>
  <c r="I69" i="1"/>
  <c r="I63" i="9"/>
  <c r="W63" i="2"/>
  <c r="U59" i="13"/>
  <c r="I59" i="3"/>
  <c r="W59" i="4"/>
  <c r="I59" i="9"/>
  <c r="W46" i="2"/>
  <c r="W46" i="4"/>
  <c r="I83" i="9"/>
  <c r="AI73" i="6"/>
  <c r="AB73" i="8"/>
  <c r="R17" i="11"/>
  <c r="W11" i="2"/>
  <c r="I96" i="3"/>
  <c r="AI37" i="6"/>
  <c r="R76" i="11"/>
  <c r="AB76" i="8"/>
  <c r="I76" i="3"/>
  <c r="I67" i="3"/>
  <c r="U67" i="13"/>
  <c r="AI43" i="6"/>
  <c r="U43" i="13"/>
  <c r="W43" i="4"/>
  <c r="AB40" i="8"/>
  <c r="I40" i="3"/>
  <c r="AE24" i="14"/>
  <c r="U24" i="13"/>
  <c r="W40" i="2"/>
  <c r="W55" i="2"/>
  <c r="W96" i="2"/>
  <c r="W73" i="2"/>
  <c r="W102" i="2"/>
  <c r="I12" i="3"/>
  <c r="I24" i="3"/>
  <c r="I15" i="9"/>
  <c r="I43" i="9"/>
  <c r="I91" i="9"/>
  <c r="I106" i="9"/>
  <c r="I49" i="10"/>
  <c r="I94" i="10"/>
  <c r="W55" i="4"/>
  <c r="I80" i="3"/>
  <c r="I102" i="1"/>
  <c r="I73" i="1"/>
  <c r="I49" i="1"/>
  <c r="AI29" i="6"/>
  <c r="AI15" i="6"/>
  <c r="AB69" i="8"/>
  <c r="R37" i="11"/>
  <c r="U75" i="13"/>
  <c r="W11" i="4"/>
  <c r="I11" i="3"/>
  <c r="AB108" i="8"/>
  <c r="U108" i="13"/>
  <c r="W24" i="2"/>
  <c r="W43" i="2"/>
  <c r="W80" i="2"/>
  <c r="I27" i="3"/>
  <c r="I54" i="9"/>
  <c r="I29" i="10"/>
  <c r="I54" i="10"/>
  <c r="I73" i="10"/>
  <c r="I101" i="10"/>
  <c r="W54" i="4"/>
  <c r="AI54" i="6"/>
  <c r="AB96" i="8"/>
  <c r="AB80" i="8"/>
  <c r="AB37" i="8"/>
  <c r="R101" i="11"/>
  <c r="U55" i="13"/>
  <c r="U76" i="13"/>
  <c r="W21" i="2"/>
  <c r="W27" i="2"/>
  <c r="W50" i="2"/>
  <c r="W15" i="4"/>
  <c r="I13" i="3"/>
  <c r="I21" i="3"/>
  <c r="I13" i="1"/>
  <c r="I21" i="1"/>
  <c r="AB15" i="8"/>
  <c r="I17" i="9"/>
  <c r="I27" i="9"/>
  <c r="I44" i="9"/>
  <c r="I71" i="9"/>
  <c r="I22" i="10"/>
  <c r="I46" i="10"/>
  <c r="W71" i="4"/>
  <c r="W44" i="4"/>
  <c r="I56" i="3"/>
  <c r="I101" i="1"/>
  <c r="I44" i="1"/>
  <c r="AI101" i="6"/>
  <c r="AI36" i="6"/>
  <c r="AB56" i="8"/>
  <c r="R13" i="11"/>
  <c r="R21" i="11"/>
  <c r="R46" i="11"/>
  <c r="U71" i="13"/>
  <c r="AE89" i="14"/>
  <c r="W15" i="2"/>
  <c r="W44" i="2"/>
  <c r="W17" i="4"/>
  <c r="I15" i="3"/>
  <c r="I36" i="3"/>
  <c r="I22" i="1"/>
  <c r="I13" i="9"/>
  <c r="I21" i="9"/>
  <c r="I46" i="9"/>
  <c r="I15" i="10"/>
  <c r="I36" i="10"/>
  <c r="I50" i="1"/>
  <c r="AI46" i="6"/>
  <c r="AI21" i="6"/>
  <c r="AI13" i="6"/>
  <c r="R36" i="11"/>
  <c r="R90" i="11"/>
  <c r="U17" i="13"/>
  <c r="U27" i="13"/>
  <c r="U56" i="13"/>
  <c r="W12" i="2"/>
  <c r="W36" i="2"/>
  <c r="W13" i="4"/>
  <c r="W21" i="4"/>
  <c r="W27" i="4"/>
  <c r="I15" i="1"/>
  <c r="AB12" i="8"/>
  <c r="AB17" i="8"/>
  <c r="I36" i="9"/>
  <c r="I50" i="9"/>
  <c r="I79" i="9"/>
  <c r="I17" i="10"/>
  <c r="I50" i="10"/>
  <c r="W79" i="4"/>
  <c r="W50" i="4"/>
  <c r="W36" i="4"/>
  <c r="I90" i="1"/>
  <c r="I36" i="1"/>
  <c r="AI44" i="6"/>
  <c r="AI17" i="6"/>
  <c r="AB36" i="8"/>
  <c r="R15" i="11"/>
  <c r="U13" i="13"/>
  <c r="U21" i="13"/>
  <c r="U44" i="13"/>
  <c r="AE56" i="14"/>
  <c r="AE27" i="14"/>
  <c r="R88" i="11"/>
  <c r="W88" i="4"/>
  <c r="I88" i="10"/>
  <c r="AE88" i="14"/>
  <c r="AI88" i="6"/>
  <c r="I88" i="1"/>
  <c r="I88" i="9"/>
  <c r="U88" i="13"/>
  <c r="W88" i="2"/>
  <c r="I88" i="3"/>
  <c r="AB88" i="8"/>
  <c r="R60" i="11"/>
  <c r="W60" i="4"/>
  <c r="I60" i="10"/>
  <c r="AE60" i="14"/>
  <c r="AI60" i="6"/>
  <c r="I60" i="1"/>
  <c r="I60" i="9"/>
  <c r="AB60" i="8"/>
  <c r="W60" i="2"/>
  <c r="U60" i="13"/>
  <c r="I60" i="3"/>
  <c r="P3" i="4"/>
  <c r="O2" i="4"/>
  <c r="P2" i="2"/>
  <c r="Q3" i="2"/>
  <c r="U82" i="13"/>
  <c r="AB82" i="8"/>
  <c r="AE82" i="14"/>
  <c r="I82" i="3"/>
  <c r="W82" i="2"/>
  <c r="W82" i="4"/>
  <c r="I82" i="10"/>
  <c r="I82" i="9"/>
  <c r="R82" i="11"/>
  <c r="AI82" i="6"/>
  <c r="I82" i="1"/>
  <c r="R68" i="11"/>
  <c r="W68" i="4"/>
  <c r="I68" i="10"/>
  <c r="AE68" i="14"/>
  <c r="AI68" i="6"/>
  <c r="I68" i="1"/>
  <c r="I68" i="9"/>
  <c r="AB68" i="8"/>
  <c r="I68" i="3"/>
  <c r="W68" i="2"/>
  <c r="U68" i="13"/>
  <c r="U62" i="13"/>
  <c r="AB62" i="8"/>
  <c r="AE62" i="14"/>
  <c r="I62" i="3"/>
  <c r="AI62" i="6"/>
  <c r="W62" i="4"/>
  <c r="I62" i="10"/>
  <c r="R62" i="11"/>
  <c r="I62" i="1"/>
  <c r="I62" i="9"/>
  <c r="W62" i="2"/>
  <c r="AI103" i="6"/>
  <c r="I103" i="1"/>
  <c r="AE103" i="14"/>
  <c r="R103" i="11"/>
  <c r="AB103" i="8"/>
  <c r="I103" i="10"/>
  <c r="I103" i="3"/>
  <c r="W103" i="4"/>
  <c r="U103" i="13"/>
  <c r="I103" i="9"/>
  <c r="W103" i="2"/>
  <c r="AE104" i="14"/>
  <c r="R104" i="11"/>
  <c r="W104" i="4"/>
  <c r="I104" i="10"/>
  <c r="W104" i="2"/>
  <c r="AI104" i="6"/>
  <c r="I104" i="1"/>
  <c r="I104" i="9"/>
  <c r="I93" i="3"/>
  <c r="I93" i="9"/>
  <c r="AE93" i="14"/>
  <c r="U93" i="13"/>
  <c r="W93" i="4"/>
  <c r="AE81" i="14"/>
  <c r="I81" i="3"/>
  <c r="I81" i="9"/>
  <c r="U81" i="13"/>
  <c r="W81" i="4"/>
  <c r="AE61" i="14"/>
  <c r="I61" i="3"/>
  <c r="I61" i="9"/>
  <c r="W61" i="2"/>
  <c r="U61" i="13"/>
  <c r="W61" i="4"/>
  <c r="C51" i="5"/>
  <c r="D51" i="5" s="1"/>
  <c r="E51" i="5" s="1"/>
  <c r="B52" i="5"/>
  <c r="AE42" i="14"/>
  <c r="U42" i="13"/>
  <c r="AB42" i="8"/>
  <c r="I42" i="3"/>
  <c r="C33" i="10"/>
  <c r="A20" i="10"/>
  <c r="C11" i="16"/>
  <c r="D11" i="16" s="1"/>
  <c r="B12" i="16"/>
  <c r="A11" i="16"/>
  <c r="W42" i="2"/>
  <c r="W47" i="2"/>
  <c r="W90" i="2"/>
  <c r="B19" i="8"/>
  <c r="A17" i="10"/>
  <c r="F17" i="10" s="1"/>
  <c r="W22" i="4"/>
  <c r="I42" i="9"/>
  <c r="I42" i="10"/>
  <c r="I81" i="10"/>
  <c r="W107" i="4"/>
  <c r="W75" i="4"/>
  <c r="W67" i="4"/>
  <c r="I81" i="1"/>
  <c r="I42" i="1"/>
  <c r="AI90" i="6"/>
  <c r="AB104" i="8"/>
  <c r="R61" i="11"/>
  <c r="R77" i="11"/>
  <c r="R93" i="11"/>
  <c r="AE106" i="14"/>
  <c r="U106" i="13"/>
  <c r="AB106" i="8"/>
  <c r="I106" i="3"/>
  <c r="I101" i="3"/>
  <c r="I101" i="9"/>
  <c r="AE101" i="14"/>
  <c r="U101" i="13"/>
  <c r="W101" i="4"/>
  <c r="W101" i="2"/>
  <c r="AI95" i="6"/>
  <c r="I95" i="1"/>
  <c r="W95" i="2"/>
  <c r="AE95" i="14"/>
  <c r="R95" i="11"/>
  <c r="AB95" i="8"/>
  <c r="I95" i="10"/>
  <c r="AE92" i="14"/>
  <c r="R92" i="11"/>
  <c r="W92" i="4"/>
  <c r="I92" i="10"/>
  <c r="AI92" i="6"/>
  <c r="I92" i="1"/>
  <c r="I92" i="9"/>
  <c r="AE83" i="14"/>
  <c r="AI83" i="6"/>
  <c r="I83" i="1"/>
  <c r="W83" i="2"/>
  <c r="R83" i="11"/>
  <c r="AB83" i="8"/>
  <c r="I83" i="10"/>
  <c r="AE79" i="14"/>
  <c r="AI79" i="6"/>
  <c r="I79" i="1"/>
  <c r="W79" i="2"/>
  <c r="R79" i="11"/>
  <c r="AB79" i="8"/>
  <c r="I79" i="10"/>
  <c r="R72" i="11"/>
  <c r="W72" i="4"/>
  <c r="I72" i="10"/>
  <c r="AE72" i="14"/>
  <c r="AI72" i="6"/>
  <c r="I72" i="1"/>
  <c r="I72" i="9"/>
  <c r="AE69" i="14"/>
  <c r="I69" i="3"/>
  <c r="I69" i="9"/>
  <c r="U69" i="13"/>
  <c r="W69" i="4"/>
  <c r="AE63" i="14"/>
  <c r="AI63" i="6"/>
  <c r="I63" i="1"/>
  <c r="R63" i="11"/>
  <c r="AB63" i="8"/>
  <c r="I63" i="10"/>
  <c r="E58" i="5"/>
  <c r="C58" i="5"/>
  <c r="AI55" i="6"/>
  <c r="I55" i="1"/>
  <c r="AE55" i="14"/>
  <c r="R55" i="11"/>
  <c r="AB55" i="8"/>
  <c r="I55" i="10"/>
  <c r="I49" i="3"/>
  <c r="I49" i="9"/>
  <c r="W49" i="2"/>
  <c r="AE49" i="14"/>
  <c r="U49" i="13"/>
  <c r="W49" i="4"/>
  <c r="E45" i="5"/>
  <c r="C45" i="5"/>
  <c r="A20" i="9"/>
  <c r="A17" i="9"/>
  <c r="F17" i="9" s="1"/>
  <c r="K5" i="11"/>
  <c r="B29" i="8"/>
  <c r="B25" i="8"/>
  <c r="AE87" i="14"/>
  <c r="AI87" i="6"/>
  <c r="I87" i="1"/>
  <c r="W87" i="2"/>
  <c r="R87" i="11"/>
  <c r="AB87" i="8"/>
  <c r="I87" i="10"/>
  <c r="AE75" i="14"/>
  <c r="AI75" i="6"/>
  <c r="I75" i="1"/>
  <c r="W75" i="2"/>
  <c r="R75" i="11"/>
  <c r="AB75" i="8"/>
  <c r="I75" i="10"/>
  <c r="AE67" i="14"/>
  <c r="AI67" i="6"/>
  <c r="I67" i="1"/>
  <c r="W67" i="2"/>
  <c r="R67" i="11"/>
  <c r="AB67" i="8"/>
  <c r="I67" i="10"/>
  <c r="AI47" i="6"/>
  <c r="I47" i="1"/>
  <c r="AE47" i="14"/>
  <c r="R47" i="11"/>
  <c r="AB47" i="8"/>
  <c r="I47" i="10"/>
  <c r="AE22" i="14"/>
  <c r="U22" i="13"/>
  <c r="I22" i="3"/>
  <c r="AB22" i="8"/>
  <c r="H3" i="4"/>
  <c r="W22" i="2"/>
  <c r="I90" i="9"/>
  <c r="I90" i="10"/>
  <c r="I104" i="3"/>
  <c r="I70" i="1"/>
  <c r="AI81" i="6"/>
  <c r="AI42" i="6"/>
  <c r="AB93" i="8"/>
  <c r="AB61" i="8"/>
  <c r="R22" i="11"/>
  <c r="U47" i="13"/>
  <c r="U63" i="13"/>
  <c r="U79" i="13"/>
  <c r="U87" i="13"/>
  <c r="U95" i="13"/>
  <c r="AI11" i="6"/>
  <c r="AB11" i="8"/>
  <c r="R11" i="11"/>
  <c r="I11" i="10"/>
  <c r="I11" i="1"/>
  <c r="AE108" i="14"/>
  <c r="R108" i="11"/>
  <c r="W108" i="4"/>
  <c r="I108" i="10"/>
  <c r="W108" i="2"/>
  <c r="AI108" i="6"/>
  <c r="I108" i="1"/>
  <c r="I108" i="9"/>
  <c r="AE100" i="14"/>
  <c r="R100" i="11"/>
  <c r="W100" i="4"/>
  <c r="I100" i="10"/>
  <c r="AI100" i="6"/>
  <c r="I100" i="1"/>
  <c r="I100" i="9"/>
  <c r="AE94" i="14"/>
  <c r="U94" i="13"/>
  <c r="AB94" i="8"/>
  <c r="I94" i="3"/>
  <c r="R80" i="11"/>
  <c r="W80" i="4"/>
  <c r="I80" i="10"/>
  <c r="AE80" i="14"/>
  <c r="AI80" i="6"/>
  <c r="I80" i="1"/>
  <c r="I80" i="9"/>
  <c r="AE71" i="14"/>
  <c r="AI71" i="6"/>
  <c r="I71" i="1"/>
  <c r="W71" i="2"/>
  <c r="R71" i="11"/>
  <c r="AB71" i="8"/>
  <c r="I71" i="10"/>
  <c r="C64" i="5"/>
  <c r="D64" i="5" s="1"/>
  <c r="E64" i="5" s="1"/>
  <c r="B65" i="5"/>
  <c r="I57" i="3"/>
  <c r="I57" i="9"/>
  <c r="W57" i="2"/>
  <c r="U57" i="13"/>
  <c r="W57" i="4"/>
  <c r="AE57" i="14"/>
  <c r="AE54" i="14"/>
  <c r="U54" i="13"/>
  <c r="AB54" i="8"/>
  <c r="I54" i="3"/>
  <c r="AE48" i="14"/>
  <c r="R48" i="11"/>
  <c r="W48" i="4"/>
  <c r="I48" i="10"/>
  <c r="AI48" i="6"/>
  <c r="I48" i="1"/>
  <c r="I48" i="9"/>
  <c r="E38" i="5"/>
  <c r="B39" i="5"/>
  <c r="C39" i="5" s="1"/>
  <c r="D39" i="5" s="1"/>
  <c r="E39" i="5" s="1"/>
  <c r="E30" i="5"/>
  <c r="B31" i="5"/>
  <c r="AE26" i="14"/>
  <c r="U26" i="13"/>
  <c r="I26" i="3"/>
  <c r="AB26" i="8"/>
  <c r="B3" i="2"/>
  <c r="A2" i="2"/>
  <c r="AI107" i="6"/>
  <c r="I107" i="1"/>
  <c r="AE107" i="14"/>
  <c r="R107" i="11"/>
  <c r="AB107" i="8"/>
  <c r="I107" i="10"/>
  <c r="U90" i="13"/>
  <c r="AB90" i="8"/>
  <c r="I90" i="3"/>
  <c r="AE90" i="14"/>
  <c r="I77" i="3"/>
  <c r="I77" i="9"/>
  <c r="U77" i="13"/>
  <c r="W77" i="4"/>
  <c r="AE77" i="14"/>
  <c r="U70" i="13"/>
  <c r="AB70" i="8"/>
  <c r="AE70" i="14"/>
  <c r="I70" i="3"/>
  <c r="E25" i="5"/>
  <c r="C25" i="5"/>
  <c r="A5" i="13"/>
  <c r="Q4" i="13"/>
  <c r="R4" i="13"/>
  <c r="S4" i="13"/>
  <c r="B4" i="13"/>
  <c r="W93" i="2"/>
  <c r="W77" i="2"/>
  <c r="W107" i="2"/>
  <c r="I67" i="9"/>
  <c r="I75" i="9"/>
  <c r="I107" i="9"/>
  <c r="I61" i="10"/>
  <c r="I77" i="10"/>
  <c r="I93" i="10"/>
  <c r="W87" i="4"/>
  <c r="W47" i="4"/>
  <c r="W42" i="4"/>
  <c r="I87" i="3"/>
  <c r="I47" i="3"/>
  <c r="I93" i="1"/>
  <c r="I77" i="1"/>
  <c r="I61" i="1"/>
  <c r="AI70" i="6"/>
  <c r="AI22" i="6"/>
  <c r="R42" i="11"/>
  <c r="R81" i="11"/>
  <c r="U104" i="13"/>
  <c r="R12" i="11"/>
  <c r="I12" i="10"/>
  <c r="I12" i="1"/>
  <c r="AI12" i="6"/>
  <c r="I12" i="9"/>
  <c r="W12" i="4"/>
  <c r="AE12" i="14"/>
  <c r="AE102" i="14"/>
  <c r="U102" i="13"/>
  <c r="AB102" i="8"/>
  <c r="I102" i="3"/>
  <c r="AE96" i="14"/>
  <c r="R96" i="11"/>
  <c r="W96" i="4"/>
  <c r="I96" i="10"/>
  <c r="AI96" i="6"/>
  <c r="I96" i="1"/>
  <c r="I96" i="9"/>
  <c r="AI91" i="6"/>
  <c r="I91" i="1"/>
  <c r="W91" i="2"/>
  <c r="AE91" i="14"/>
  <c r="R91" i="11"/>
  <c r="AB91" i="8"/>
  <c r="I91" i="10"/>
  <c r="U78" i="13"/>
  <c r="AB78" i="8"/>
  <c r="AE78" i="14"/>
  <c r="I78" i="3"/>
  <c r="AE73" i="14"/>
  <c r="I73" i="3"/>
  <c r="I73" i="9"/>
  <c r="U73" i="13"/>
  <c r="W73" i="4"/>
  <c r="AE59" i="14"/>
  <c r="AI59" i="6"/>
  <c r="I59" i="1"/>
  <c r="R59" i="11"/>
  <c r="AB59" i="8"/>
  <c r="I59" i="10"/>
  <c r="AE50" i="14"/>
  <c r="U50" i="13"/>
  <c r="AB50" i="8"/>
  <c r="I50" i="3"/>
  <c r="AE46" i="14"/>
  <c r="U46" i="13"/>
  <c r="AB46" i="8"/>
  <c r="I46" i="3"/>
  <c r="AE40" i="14"/>
  <c r="R40" i="11"/>
  <c r="W40" i="4"/>
  <c r="I40" i="10"/>
  <c r="AI40" i="6"/>
  <c r="I40" i="1"/>
  <c r="I40" i="9"/>
  <c r="I37" i="9"/>
  <c r="W37" i="2"/>
  <c r="U37" i="13"/>
  <c r="W37" i="4"/>
  <c r="I37" i="3"/>
  <c r="AE37" i="14"/>
  <c r="E34" i="5"/>
  <c r="B35" i="5"/>
  <c r="C35" i="5" s="1"/>
  <c r="D35" i="5" s="1"/>
  <c r="E35" i="5" s="1"/>
  <c r="I29" i="9"/>
  <c r="W29" i="4"/>
  <c r="W29" i="2"/>
  <c r="U29" i="13"/>
  <c r="I29" i="3"/>
  <c r="AE29" i="14"/>
  <c r="R16" i="11"/>
  <c r="I16" i="10"/>
  <c r="I16" i="1"/>
  <c r="AE16" i="14"/>
  <c r="AI16" i="6"/>
  <c r="I16" i="9"/>
  <c r="W16" i="4"/>
  <c r="AE14" i="14"/>
  <c r="U14" i="13"/>
  <c r="I14" i="3"/>
  <c r="AB14" i="8"/>
  <c r="A39" i="13"/>
  <c r="Q38" i="13"/>
  <c r="B38" i="13"/>
  <c r="S3" i="13"/>
  <c r="F5" i="14"/>
  <c r="C81" i="5"/>
  <c r="C94" i="5"/>
  <c r="C102" i="5"/>
  <c r="W109" i="2"/>
  <c r="I24" i="9"/>
  <c r="I56" i="9"/>
  <c r="I76" i="9"/>
  <c r="I27" i="10"/>
  <c r="I43" i="10"/>
  <c r="W109" i="4"/>
  <c r="W89" i="4"/>
  <c r="I76" i="1"/>
  <c r="I56" i="1"/>
  <c r="AI76" i="6"/>
  <c r="AI56" i="6"/>
  <c r="AI24" i="6"/>
  <c r="AB43" i="8"/>
  <c r="AB27" i="8"/>
  <c r="R27" i="11"/>
  <c r="R43" i="11"/>
  <c r="B3" i="13"/>
  <c r="U89" i="13"/>
  <c r="U109" i="13"/>
  <c r="B105" i="5"/>
  <c r="C105" i="5" s="1"/>
  <c r="D105" i="5" s="1"/>
  <c r="E105" i="5" s="1"/>
  <c r="B97" i="5"/>
  <c r="B84" i="5"/>
  <c r="B74" i="5"/>
  <c r="C74" i="5" s="1"/>
  <c r="D74" i="5" s="1"/>
  <c r="E74" i="5" s="1"/>
  <c r="B41" i="5"/>
  <c r="C41" i="5" s="1"/>
  <c r="D41" i="5" s="1"/>
  <c r="E41" i="5" s="1"/>
  <c r="C18" i="5"/>
  <c r="D18" i="5" s="1"/>
  <c r="E18" i="5" s="1"/>
  <c r="B19" i="5"/>
  <c r="A4" i="9"/>
  <c r="A4" i="10"/>
  <c r="B4" i="1"/>
  <c r="I24" i="1"/>
  <c r="I89" i="9"/>
  <c r="I109" i="9"/>
  <c r="I24" i="10"/>
  <c r="I56" i="10"/>
  <c r="I76" i="10"/>
  <c r="W76" i="4"/>
  <c r="W56" i="4"/>
  <c r="I43" i="1"/>
  <c r="I27" i="1"/>
  <c r="R24" i="11"/>
  <c r="Q3" i="13"/>
  <c r="B3" i="14"/>
  <c r="D11" i="2"/>
  <c r="D11" i="4"/>
  <c r="C4" i="3"/>
  <c r="D10" i="2" l="1"/>
  <c r="G11" i="2"/>
  <c r="I105" i="3"/>
  <c r="I105" i="9"/>
  <c r="AE105" i="14"/>
  <c r="U105" i="13"/>
  <c r="W105" i="4"/>
  <c r="W105" i="2"/>
  <c r="R105" i="11"/>
  <c r="AI105" i="6"/>
  <c r="I105" i="1"/>
  <c r="I105" i="10"/>
  <c r="AB105" i="8"/>
  <c r="C3" i="2"/>
  <c r="B2" i="2"/>
  <c r="I45" i="3"/>
  <c r="I45" i="9"/>
  <c r="W45" i="2"/>
  <c r="AE45" i="14"/>
  <c r="U45" i="13"/>
  <c r="W45" i="4"/>
  <c r="I45" i="1"/>
  <c r="I45" i="10"/>
  <c r="AB45" i="8"/>
  <c r="AI45" i="6"/>
  <c r="R45" i="11"/>
  <c r="C12" i="16"/>
  <c r="D12" i="16" s="1"/>
  <c r="B13" i="16"/>
  <c r="A12" i="16"/>
  <c r="C4" i="1"/>
  <c r="B3" i="1"/>
  <c r="B4" i="9"/>
  <c r="A3" i="9"/>
  <c r="J5" i="14"/>
  <c r="F3" i="14"/>
  <c r="B32" i="5"/>
  <c r="C31" i="5"/>
  <c r="D31" i="5" s="1"/>
  <c r="E31" i="5" s="1"/>
  <c r="I3" i="4"/>
  <c r="H2" i="4"/>
  <c r="AI51" i="6"/>
  <c r="I51" i="1"/>
  <c r="AE51" i="14"/>
  <c r="R51" i="11"/>
  <c r="AB51" i="8"/>
  <c r="I51" i="10"/>
  <c r="I51" i="9"/>
  <c r="W51" i="2"/>
  <c r="I51" i="3"/>
  <c r="W51" i="4"/>
  <c r="U51" i="13"/>
  <c r="P2" i="4"/>
  <c r="Q3" i="4"/>
  <c r="G11" i="4"/>
  <c r="D10" i="4"/>
  <c r="E19" i="5"/>
  <c r="B20" i="5"/>
  <c r="C20" i="5" s="1"/>
  <c r="D20" i="5" s="1"/>
  <c r="E20" i="5" s="1"/>
  <c r="C19" i="5"/>
  <c r="C84" i="5"/>
  <c r="D84" i="5" s="1"/>
  <c r="E84" i="5" s="1"/>
  <c r="B85" i="5"/>
  <c r="A40" i="13"/>
  <c r="S39" i="13"/>
  <c r="Q39" i="13"/>
  <c r="B39" i="13"/>
  <c r="R39" i="13"/>
  <c r="A6" i="13"/>
  <c r="R5" i="13"/>
  <c r="Q5" i="13"/>
  <c r="S5" i="13"/>
  <c r="B5" i="13"/>
  <c r="AE30" i="14"/>
  <c r="U30" i="13"/>
  <c r="AB30" i="8"/>
  <c r="I30" i="3"/>
  <c r="W30" i="4"/>
  <c r="I30" i="1"/>
  <c r="I30" i="10"/>
  <c r="I30" i="9"/>
  <c r="R30" i="11"/>
  <c r="W30" i="2"/>
  <c r="AI30" i="6"/>
  <c r="C65" i="5"/>
  <c r="B66" i="5"/>
  <c r="C66" i="5" s="1"/>
  <c r="D66" i="5" s="1"/>
  <c r="E66" i="5" s="1"/>
  <c r="E65" i="5"/>
  <c r="B31" i="8"/>
  <c r="C29" i="8"/>
  <c r="D29" i="8" s="1"/>
  <c r="E29" i="8" s="1"/>
  <c r="F29" i="8" s="1"/>
  <c r="G29" i="8" s="1"/>
  <c r="H29" i="8" s="1"/>
  <c r="I29" i="8" s="1"/>
  <c r="C30" i="8" s="1"/>
  <c r="D30" i="8" s="1"/>
  <c r="E30" i="8" s="1"/>
  <c r="F30" i="8" s="1"/>
  <c r="G30" i="8" s="1"/>
  <c r="H30" i="8" s="1"/>
  <c r="I30" i="8" s="1"/>
  <c r="C31" i="8" s="1"/>
  <c r="D31" i="8" s="1"/>
  <c r="E31" i="8" s="1"/>
  <c r="F31" i="8" s="1"/>
  <c r="G31" i="8" s="1"/>
  <c r="H31" i="8" s="1"/>
  <c r="I31" i="8" s="1"/>
  <c r="C32" i="8" s="1"/>
  <c r="D32" i="8" s="1"/>
  <c r="E32" i="8" s="1"/>
  <c r="F32" i="8" s="1"/>
  <c r="G32" i="8" s="1"/>
  <c r="H32" i="8" s="1"/>
  <c r="I32" i="8" s="1"/>
  <c r="C33" i="8" s="1"/>
  <c r="D33" i="8" s="1"/>
  <c r="E33" i="8" s="1"/>
  <c r="F33" i="8" s="1"/>
  <c r="G33" i="8" s="1"/>
  <c r="H33" i="8" s="1"/>
  <c r="I33" i="8" s="1"/>
  <c r="C34" i="8" s="1"/>
  <c r="D34" i="8" s="1"/>
  <c r="E34" i="8" s="1"/>
  <c r="F34" i="8" s="1"/>
  <c r="G34" i="8" s="1"/>
  <c r="H34" i="8" s="1"/>
  <c r="I34" i="8" s="1"/>
  <c r="J8" i="8"/>
  <c r="B20" i="9"/>
  <c r="A19" i="9"/>
  <c r="U58" i="13"/>
  <c r="AB58" i="8"/>
  <c r="AE58" i="14"/>
  <c r="I58" i="3"/>
  <c r="I58" i="1"/>
  <c r="W58" i="4"/>
  <c r="I58" i="10"/>
  <c r="I58" i="9"/>
  <c r="R58" i="11"/>
  <c r="AI58" i="6"/>
  <c r="W58" i="2"/>
  <c r="B20" i="10"/>
  <c r="A19" i="10"/>
  <c r="R3" i="2"/>
  <c r="Q2" i="2"/>
  <c r="D4" i="3"/>
  <c r="C3" i="3"/>
  <c r="B4" i="10"/>
  <c r="A3" i="10"/>
  <c r="I41" i="3"/>
  <c r="I41" i="9"/>
  <c r="W41" i="2"/>
  <c r="AE41" i="14"/>
  <c r="U41" i="13"/>
  <c r="W41" i="4"/>
  <c r="AI41" i="6"/>
  <c r="AB41" i="8"/>
  <c r="I41" i="10"/>
  <c r="R41" i="11"/>
  <c r="I41" i="1"/>
  <c r="AE35" i="14"/>
  <c r="AI35" i="6"/>
  <c r="I35" i="1"/>
  <c r="R35" i="11"/>
  <c r="AB35" i="8"/>
  <c r="I35" i="10"/>
  <c r="W35" i="4"/>
  <c r="W35" i="2"/>
  <c r="I35" i="3"/>
  <c r="U35" i="13"/>
  <c r="I35" i="9"/>
  <c r="AE38" i="14"/>
  <c r="U38" i="13"/>
  <c r="AB38" i="8"/>
  <c r="I38" i="3"/>
  <c r="I38" i="1"/>
  <c r="I38" i="10"/>
  <c r="I38" i="9"/>
  <c r="AI38" i="6"/>
  <c r="W38" i="2"/>
  <c r="R38" i="11"/>
  <c r="W38" i="4"/>
  <c r="C52" i="5"/>
  <c r="B53" i="5"/>
  <c r="C53" i="5" s="1"/>
  <c r="D53" i="5" s="1"/>
  <c r="E53" i="5" s="1"/>
  <c r="E52" i="5"/>
  <c r="U74" i="13"/>
  <c r="AB74" i="8"/>
  <c r="AE74" i="14"/>
  <c r="I74" i="3"/>
  <c r="R74" i="11"/>
  <c r="I74" i="1"/>
  <c r="W74" i="4"/>
  <c r="I74" i="10"/>
  <c r="I74" i="9"/>
  <c r="AI74" i="6"/>
  <c r="W74" i="2"/>
  <c r="AE34" i="14"/>
  <c r="U34" i="13"/>
  <c r="AB34" i="8"/>
  <c r="I34" i="3"/>
  <c r="AI34" i="6"/>
  <c r="W34" i="2"/>
  <c r="W34" i="4"/>
  <c r="R34" i="11"/>
  <c r="I34" i="1"/>
  <c r="I34" i="10"/>
  <c r="I34" i="9"/>
  <c r="U18" i="13"/>
  <c r="I18" i="3"/>
  <c r="AB18" i="8"/>
  <c r="AE18" i="14"/>
  <c r="I18" i="10"/>
  <c r="I18" i="9"/>
  <c r="I18" i="1"/>
  <c r="W18" i="4"/>
  <c r="W18" i="2"/>
  <c r="AI18" i="6"/>
  <c r="R18" i="11"/>
  <c r="C97" i="5"/>
  <c r="D97" i="5" s="1"/>
  <c r="E97" i="5" s="1"/>
  <c r="B98" i="5"/>
  <c r="I25" i="9"/>
  <c r="W25" i="4"/>
  <c r="W25" i="2"/>
  <c r="AE25" i="14"/>
  <c r="U25" i="13"/>
  <c r="I25" i="3"/>
  <c r="I25" i="10"/>
  <c r="AB25" i="8"/>
  <c r="R25" i="11"/>
  <c r="AI25" i="6"/>
  <c r="I25" i="1"/>
  <c r="AI39" i="6"/>
  <c r="I39" i="1"/>
  <c r="AE39" i="14"/>
  <c r="R39" i="11"/>
  <c r="AB39" i="8"/>
  <c r="I39" i="10"/>
  <c r="I39" i="3"/>
  <c r="W39" i="2"/>
  <c r="U39" i="13"/>
  <c r="W39" i="4"/>
  <c r="I39" i="9"/>
  <c r="R64" i="11"/>
  <c r="W64" i="4"/>
  <c r="I64" i="10"/>
  <c r="AE64" i="14"/>
  <c r="AI64" i="6"/>
  <c r="I64" i="1"/>
  <c r="I64" i="9"/>
  <c r="U64" i="13"/>
  <c r="I64" i="3"/>
  <c r="W64" i="2"/>
  <c r="AB64" i="8"/>
  <c r="L5" i="11"/>
  <c r="K4" i="11"/>
  <c r="A36" i="10"/>
  <c r="A33" i="10"/>
  <c r="F33" i="10" s="1"/>
  <c r="C20" i="10" l="1"/>
  <c r="B19" i="10"/>
  <c r="J14" i="8"/>
  <c r="K8" i="8"/>
  <c r="L8" i="8" s="1"/>
  <c r="M8" i="8" s="1"/>
  <c r="N8" i="8" s="1"/>
  <c r="O8" i="8" s="1"/>
  <c r="P8" i="8" s="1"/>
  <c r="Q8" i="8" s="1"/>
  <c r="K9" i="8" s="1"/>
  <c r="L9" i="8" s="1"/>
  <c r="M9" i="8" s="1"/>
  <c r="N9" i="8" s="1"/>
  <c r="O9" i="8" s="1"/>
  <c r="P9" i="8" s="1"/>
  <c r="Q9" i="8" s="1"/>
  <c r="K10" i="8" s="1"/>
  <c r="L10" i="8" s="1"/>
  <c r="M10" i="8" s="1"/>
  <c r="N10" i="8" s="1"/>
  <c r="O10" i="8" s="1"/>
  <c r="P10" i="8" s="1"/>
  <c r="Q10" i="8" s="1"/>
  <c r="K11" i="8" s="1"/>
  <c r="L11" i="8" s="1"/>
  <c r="M11" i="8" s="1"/>
  <c r="N11" i="8" s="1"/>
  <c r="O11" i="8" s="1"/>
  <c r="P11" i="8" s="1"/>
  <c r="Q11" i="8" s="1"/>
  <c r="K12" i="8" s="1"/>
  <c r="L12" i="8" s="1"/>
  <c r="M12" i="8" s="1"/>
  <c r="N12" i="8" s="1"/>
  <c r="O12" i="8" s="1"/>
  <c r="P12" i="8" s="1"/>
  <c r="Q12" i="8" s="1"/>
  <c r="K13" i="8" s="1"/>
  <c r="L13" i="8" s="1"/>
  <c r="M13" i="8" s="1"/>
  <c r="N13" i="8" s="1"/>
  <c r="O13" i="8" s="1"/>
  <c r="P13" i="8" s="1"/>
  <c r="Q13" i="8" s="1"/>
  <c r="J10" i="8"/>
  <c r="U66" i="13"/>
  <c r="AB66" i="8"/>
  <c r="AE66" i="14"/>
  <c r="I66" i="3"/>
  <c r="W66" i="2"/>
  <c r="W66" i="4"/>
  <c r="I66" i="10"/>
  <c r="I66" i="9"/>
  <c r="I66" i="1"/>
  <c r="AI66" i="6"/>
  <c r="R66" i="11"/>
  <c r="R84" i="11"/>
  <c r="W84" i="4"/>
  <c r="I84" i="10"/>
  <c r="AE84" i="14"/>
  <c r="AI84" i="6"/>
  <c r="I84" i="1"/>
  <c r="I84" i="9"/>
  <c r="AB84" i="8"/>
  <c r="W84" i="2"/>
  <c r="I84" i="3"/>
  <c r="U84" i="13"/>
  <c r="G10" i="4"/>
  <c r="J11" i="4"/>
  <c r="AE31" i="14"/>
  <c r="AI31" i="6"/>
  <c r="I31" i="1"/>
  <c r="R31" i="11"/>
  <c r="AB31" i="8"/>
  <c r="I31" i="10"/>
  <c r="I31" i="9"/>
  <c r="I31" i="3"/>
  <c r="U31" i="13"/>
  <c r="W31" i="4"/>
  <c r="W31" i="2"/>
  <c r="N5" i="14"/>
  <c r="J3" i="14"/>
  <c r="D4" i="1"/>
  <c r="C3" i="1"/>
  <c r="B14" i="16"/>
  <c r="C13" i="16"/>
  <c r="D13" i="16" s="1"/>
  <c r="A13" i="16"/>
  <c r="M5" i="11"/>
  <c r="L4" i="11"/>
  <c r="I97" i="3"/>
  <c r="I97" i="9"/>
  <c r="AE97" i="14"/>
  <c r="U97" i="13"/>
  <c r="W97" i="4"/>
  <c r="R97" i="11"/>
  <c r="AB97" i="8"/>
  <c r="AI97" i="6"/>
  <c r="W97" i="2"/>
  <c r="I97" i="1"/>
  <c r="I97" i="10"/>
  <c r="C20" i="9"/>
  <c r="B19" i="9"/>
  <c r="AE65" i="14"/>
  <c r="I65" i="3"/>
  <c r="I65" i="9"/>
  <c r="W65" i="2"/>
  <c r="U65" i="13"/>
  <c r="W65" i="4"/>
  <c r="R65" i="11"/>
  <c r="AI65" i="6"/>
  <c r="I65" i="1"/>
  <c r="I65" i="10"/>
  <c r="AB65" i="8"/>
  <c r="B86" i="5"/>
  <c r="C86" i="5" s="1"/>
  <c r="D86" i="5" s="1"/>
  <c r="E86" i="5" s="1"/>
  <c r="E85" i="5"/>
  <c r="C85" i="5"/>
  <c r="AI19" i="6"/>
  <c r="AB19" i="8"/>
  <c r="R19" i="11"/>
  <c r="I19" i="10"/>
  <c r="I19" i="1"/>
  <c r="U19" i="13"/>
  <c r="I19" i="9"/>
  <c r="W19" i="4"/>
  <c r="W19" i="2"/>
  <c r="AE19" i="14"/>
  <c r="I19" i="3"/>
  <c r="J3" i="4"/>
  <c r="I2" i="4"/>
  <c r="B36" i="10"/>
  <c r="A35" i="10"/>
  <c r="AE52" i="14"/>
  <c r="R52" i="11"/>
  <c r="W52" i="4"/>
  <c r="I52" i="10"/>
  <c r="AI52" i="6"/>
  <c r="I52" i="1"/>
  <c r="I52" i="9"/>
  <c r="AB52" i="8"/>
  <c r="I52" i="3"/>
  <c r="U52" i="13"/>
  <c r="W52" i="2"/>
  <c r="A41" i="13"/>
  <c r="R40" i="13"/>
  <c r="S40" i="13"/>
  <c r="B40" i="13"/>
  <c r="Q40" i="13"/>
  <c r="Q2" i="4"/>
  <c r="R3" i="4"/>
  <c r="E32" i="5"/>
  <c r="C32" i="5"/>
  <c r="B33" i="5"/>
  <c r="C33" i="5" s="1"/>
  <c r="D33" i="5" s="1"/>
  <c r="E33" i="5" s="1"/>
  <c r="C4" i="9"/>
  <c r="B3" i="9"/>
  <c r="B99" i="5"/>
  <c r="C99" i="5" s="1"/>
  <c r="D99" i="5" s="1"/>
  <c r="E99" i="5" s="1"/>
  <c r="C98" i="5"/>
  <c r="E98" i="5"/>
  <c r="I53" i="3"/>
  <c r="I53" i="9"/>
  <c r="W53" i="2"/>
  <c r="AE53" i="14"/>
  <c r="U53" i="13"/>
  <c r="W53" i="4"/>
  <c r="I53" i="1"/>
  <c r="I53" i="10"/>
  <c r="AB53" i="8"/>
  <c r="R53" i="11"/>
  <c r="AI53" i="6"/>
  <c r="C4" i="10"/>
  <c r="B3" i="10"/>
  <c r="E4" i="3"/>
  <c r="D3" i="3"/>
  <c r="R2" i="2"/>
  <c r="S3" i="2"/>
  <c r="A7" i="13"/>
  <c r="Q6" i="13"/>
  <c r="B6" i="13"/>
  <c r="R6" i="13"/>
  <c r="S6" i="13"/>
  <c r="R20" i="11"/>
  <c r="I20" i="10"/>
  <c r="I20" i="1"/>
  <c r="AE20" i="14"/>
  <c r="AI20" i="6"/>
  <c r="I20" i="9"/>
  <c r="W20" i="4"/>
  <c r="U20" i="13"/>
  <c r="W20" i="2"/>
  <c r="AB20" i="8"/>
  <c r="I20" i="3"/>
  <c r="D3" i="2"/>
  <c r="C2" i="2"/>
  <c r="J11" i="2"/>
  <c r="G10" i="2"/>
  <c r="S3" i="4" l="1"/>
  <c r="R2" i="4"/>
  <c r="K3" i="4"/>
  <c r="J2" i="4"/>
  <c r="N3" i="14"/>
  <c r="R5" i="14"/>
  <c r="F4" i="3"/>
  <c r="E3" i="3"/>
  <c r="AI99" i="6"/>
  <c r="I99" i="1"/>
  <c r="AE99" i="14"/>
  <c r="R99" i="11"/>
  <c r="AB99" i="8"/>
  <c r="I99" i="10"/>
  <c r="I99" i="9"/>
  <c r="U99" i="13"/>
  <c r="I99" i="3"/>
  <c r="W99" i="4"/>
  <c r="W99" i="2"/>
  <c r="I33" i="9"/>
  <c r="W33" i="2"/>
  <c r="U33" i="13"/>
  <c r="W33" i="4"/>
  <c r="I33" i="3"/>
  <c r="AE33" i="14"/>
  <c r="I33" i="1"/>
  <c r="I33" i="10"/>
  <c r="R33" i="11"/>
  <c r="AB33" i="8"/>
  <c r="AI33" i="6"/>
  <c r="C36" i="10"/>
  <c r="B35" i="10"/>
  <c r="AE85" i="14"/>
  <c r="I85" i="3"/>
  <c r="I85" i="9"/>
  <c r="U85" i="13"/>
  <c r="W85" i="4"/>
  <c r="I85" i="1"/>
  <c r="I85" i="10"/>
  <c r="AB85" i="8"/>
  <c r="R85" i="11"/>
  <c r="W85" i="2"/>
  <c r="AI85" i="6"/>
  <c r="N5" i="11"/>
  <c r="M4" i="11"/>
  <c r="B15" i="16"/>
  <c r="C14" i="16"/>
  <c r="D14" i="16" s="1"/>
  <c r="A14" i="16"/>
  <c r="M11" i="4"/>
  <c r="J10" i="4"/>
  <c r="K14" i="8"/>
  <c r="L14" i="8" s="1"/>
  <c r="M14" i="8" s="1"/>
  <c r="N14" i="8" s="1"/>
  <c r="O14" i="8" s="1"/>
  <c r="P14" i="8" s="1"/>
  <c r="Q14" i="8" s="1"/>
  <c r="K15" i="8" s="1"/>
  <c r="L15" i="8" s="1"/>
  <c r="M15" i="8" s="1"/>
  <c r="N15" i="8" s="1"/>
  <c r="O15" i="8" s="1"/>
  <c r="P15" i="8" s="1"/>
  <c r="Q15" i="8" s="1"/>
  <c r="K16" i="8" s="1"/>
  <c r="L16" i="8" s="1"/>
  <c r="M16" i="8" s="1"/>
  <c r="N16" i="8" s="1"/>
  <c r="O16" i="8" s="1"/>
  <c r="P16" i="8" s="1"/>
  <c r="Q16" i="8" s="1"/>
  <c r="K17" i="8" s="1"/>
  <c r="L17" i="8" s="1"/>
  <c r="M17" i="8" s="1"/>
  <c r="N17" i="8" s="1"/>
  <c r="O17" i="8" s="1"/>
  <c r="P17" i="8" s="1"/>
  <c r="Q17" i="8" s="1"/>
  <c r="K18" i="8" s="1"/>
  <c r="L18" i="8" s="1"/>
  <c r="M18" i="8" s="1"/>
  <c r="N18" i="8" s="1"/>
  <c r="O18" i="8" s="1"/>
  <c r="P18" i="8" s="1"/>
  <c r="Q18" i="8" s="1"/>
  <c r="K19" i="8" s="1"/>
  <c r="L19" i="8" s="1"/>
  <c r="M19" i="8" s="1"/>
  <c r="N19" i="8" s="1"/>
  <c r="O19" i="8" s="1"/>
  <c r="P19" i="8" s="1"/>
  <c r="Q19" i="8" s="1"/>
  <c r="J16" i="8"/>
  <c r="J20" i="8"/>
  <c r="T3" i="2"/>
  <c r="S2" i="2"/>
  <c r="D4" i="10"/>
  <c r="C3" i="10"/>
  <c r="U86" i="13"/>
  <c r="AB86" i="8"/>
  <c r="AE86" i="14"/>
  <c r="I86" i="3"/>
  <c r="AI86" i="6"/>
  <c r="W86" i="4"/>
  <c r="R86" i="11"/>
  <c r="I86" i="1"/>
  <c r="I86" i="9"/>
  <c r="W86" i="2"/>
  <c r="I86" i="10"/>
  <c r="E4" i="1"/>
  <c r="D3" i="1"/>
  <c r="M11" i="2"/>
  <c r="J10" i="2"/>
  <c r="A8" i="13"/>
  <c r="S7" i="13"/>
  <c r="B7" i="13"/>
  <c r="R7" i="13"/>
  <c r="Q7" i="13"/>
  <c r="E3" i="2"/>
  <c r="D2" i="2"/>
  <c r="AE98" i="14"/>
  <c r="U98" i="13"/>
  <c r="AB98" i="8"/>
  <c r="I98" i="3"/>
  <c r="W98" i="2"/>
  <c r="I98" i="1"/>
  <c r="W98" i="4"/>
  <c r="I98" i="10"/>
  <c r="I98" i="9"/>
  <c r="AI98" i="6"/>
  <c r="R98" i="11"/>
  <c r="D4" i="9"/>
  <c r="C3" i="9"/>
  <c r="R32" i="11"/>
  <c r="W32" i="4"/>
  <c r="I32" i="10"/>
  <c r="AI32" i="6"/>
  <c r="I32" i="1"/>
  <c r="I32" i="9"/>
  <c r="AE32" i="14"/>
  <c r="U32" i="13"/>
  <c r="W32" i="2"/>
  <c r="AB32" i="8"/>
  <c r="I32" i="3"/>
  <c r="A42" i="13"/>
  <c r="R41" i="13"/>
  <c r="B41" i="13"/>
  <c r="S41" i="13"/>
  <c r="Q41" i="13"/>
  <c r="D20" i="9"/>
  <c r="C19" i="9"/>
  <c r="D20" i="10"/>
  <c r="C19" i="10"/>
  <c r="E20" i="9" l="1"/>
  <c r="D19" i="9"/>
  <c r="A9" i="13"/>
  <c r="Q8" i="13"/>
  <c r="R8" i="13"/>
  <c r="S8" i="13"/>
  <c r="B8" i="13"/>
  <c r="F4" i="1"/>
  <c r="E3" i="1"/>
  <c r="U3" i="2"/>
  <c r="T2" i="2"/>
  <c r="E20" i="10"/>
  <c r="D19" i="10"/>
  <c r="J26" i="8"/>
  <c r="J22" i="8"/>
  <c r="K20" i="8"/>
  <c r="L20" i="8" s="1"/>
  <c r="M20" i="8" s="1"/>
  <c r="N20" i="8" s="1"/>
  <c r="O20" i="8" s="1"/>
  <c r="P20" i="8" s="1"/>
  <c r="Q20" i="8" s="1"/>
  <c r="K21" i="8" s="1"/>
  <c r="L21" i="8" s="1"/>
  <c r="M21" i="8" s="1"/>
  <c r="N21" i="8" s="1"/>
  <c r="O21" i="8" s="1"/>
  <c r="P21" i="8" s="1"/>
  <c r="Q21" i="8" s="1"/>
  <c r="K22" i="8" s="1"/>
  <c r="L22" i="8" s="1"/>
  <c r="M22" i="8" s="1"/>
  <c r="N22" i="8" s="1"/>
  <c r="O22" i="8" s="1"/>
  <c r="P22" i="8" s="1"/>
  <c r="Q22" i="8" s="1"/>
  <c r="K23" i="8" s="1"/>
  <c r="L23" i="8" s="1"/>
  <c r="M23" i="8" s="1"/>
  <c r="N23" i="8" s="1"/>
  <c r="O23" i="8" s="1"/>
  <c r="P23" i="8" s="1"/>
  <c r="Q23" i="8" s="1"/>
  <c r="K24" i="8" s="1"/>
  <c r="L24" i="8" s="1"/>
  <c r="M24" i="8" s="1"/>
  <c r="N24" i="8" s="1"/>
  <c r="O24" i="8" s="1"/>
  <c r="P24" i="8" s="1"/>
  <c r="Q24" i="8" s="1"/>
  <c r="K25" i="8" s="1"/>
  <c r="L25" i="8" s="1"/>
  <c r="M25" i="8" s="1"/>
  <c r="N25" i="8" s="1"/>
  <c r="O25" i="8" s="1"/>
  <c r="P25" i="8" s="1"/>
  <c r="Q25" i="8" s="1"/>
  <c r="G4" i="3"/>
  <c r="F3" i="3"/>
  <c r="A43" i="13"/>
  <c r="Q42" i="13"/>
  <c r="B42" i="13"/>
  <c r="R42" i="13"/>
  <c r="S42" i="13"/>
  <c r="P11" i="4"/>
  <c r="M10" i="4"/>
  <c r="E4" i="9"/>
  <c r="D3" i="9"/>
  <c r="E4" i="10"/>
  <c r="D3" i="10"/>
  <c r="O5" i="11"/>
  <c r="N4" i="11"/>
  <c r="L3" i="4"/>
  <c r="K2" i="4"/>
  <c r="F3" i="2"/>
  <c r="E2" i="2"/>
  <c r="P11" i="2"/>
  <c r="M10" i="2"/>
  <c r="C15" i="16"/>
  <c r="B16" i="16"/>
  <c r="A15" i="16"/>
  <c r="D36" i="10"/>
  <c r="C35" i="10"/>
  <c r="V5" i="14"/>
  <c r="R3" i="14"/>
  <c r="T3" i="4"/>
  <c r="S2" i="4"/>
  <c r="L2" i="4" l="1"/>
  <c r="M3" i="4"/>
  <c r="F4" i="9"/>
  <c r="E3" i="9"/>
  <c r="F20" i="10"/>
  <c r="E19" i="10"/>
  <c r="A10" i="13"/>
  <c r="R9" i="13"/>
  <c r="Q9" i="13"/>
  <c r="S9" i="13"/>
  <c r="B9" i="13"/>
  <c r="B17" i="16"/>
  <c r="C16" i="16"/>
  <c r="A16" i="16"/>
  <c r="F4" i="10"/>
  <c r="E3" i="10"/>
  <c r="F2" i="2"/>
  <c r="G3" i="2"/>
  <c r="K26" i="8"/>
  <c r="L26" i="8" s="1"/>
  <c r="M26" i="8" s="1"/>
  <c r="N26" i="8" s="1"/>
  <c r="O26" i="8" s="1"/>
  <c r="P26" i="8" s="1"/>
  <c r="Q26" i="8" s="1"/>
  <c r="K27" i="8" s="1"/>
  <c r="L27" i="8" s="1"/>
  <c r="M27" i="8" s="1"/>
  <c r="N27" i="8" s="1"/>
  <c r="O27" i="8" s="1"/>
  <c r="P27" i="8" s="1"/>
  <c r="Q27" i="8" s="1"/>
  <c r="K28" i="8" s="1"/>
  <c r="L28" i="8" s="1"/>
  <c r="M28" i="8" s="1"/>
  <c r="N28" i="8" s="1"/>
  <c r="O28" i="8" s="1"/>
  <c r="P28" i="8" s="1"/>
  <c r="Q28" i="8" s="1"/>
  <c r="K29" i="8" s="1"/>
  <c r="L29" i="8" s="1"/>
  <c r="M29" i="8" s="1"/>
  <c r="N29" i="8" s="1"/>
  <c r="O29" i="8" s="1"/>
  <c r="P29" i="8" s="1"/>
  <c r="Q29" i="8" s="1"/>
  <c r="K30" i="8" s="1"/>
  <c r="L30" i="8" s="1"/>
  <c r="M30" i="8" s="1"/>
  <c r="N30" i="8" s="1"/>
  <c r="O30" i="8" s="1"/>
  <c r="P30" i="8" s="1"/>
  <c r="Q30" i="8" s="1"/>
  <c r="K31" i="8" s="1"/>
  <c r="L31" i="8" s="1"/>
  <c r="M31" i="8" s="1"/>
  <c r="N31" i="8" s="1"/>
  <c r="O31" i="8" s="1"/>
  <c r="P31" i="8" s="1"/>
  <c r="Q31" i="8" s="1"/>
  <c r="J28" i="8"/>
  <c r="J32" i="8"/>
  <c r="G4" i="1"/>
  <c r="F3" i="1"/>
  <c r="F20" i="9"/>
  <c r="E19" i="9"/>
  <c r="S11" i="2"/>
  <c r="P10" i="2"/>
  <c r="Z5" i="14"/>
  <c r="V3" i="14"/>
  <c r="E36" i="10"/>
  <c r="D35" i="10"/>
  <c r="U3" i="4"/>
  <c r="T2" i="4"/>
  <c r="P5" i="11"/>
  <c r="O4" i="11"/>
  <c r="S11" i="4"/>
  <c r="P10" i="4"/>
  <c r="A44" i="13"/>
  <c r="S43" i="13"/>
  <c r="Q43" i="13"/>
  <c r="R43" i="13"/>
  <c r="B43" i="13"/>
  <c r="A8" i="3"/>
  <c r="G3" i="3"/>
  <c r="U2" i="2"/>
  <c r="O4" i="2"/>
  <c r="P4" i="2" s="1"/>
  <c r="Q4" i="2" s="1"/>
  <c r="R4" i="2" s="1"/>
  <c r="S4" i="2" s="1"/>
  <c r="T4" i="2" s="1"/>
  <c r="U4" i="2" s="1"/>
  <c r="O5" i="2" s="1"/>
  <c r="P5" i="2" s="1"/>
  <c r="Q5" i="2" s="1"/>
  <c r="R5" i="2" s="1"/>
  <c r="S5" i="2" s="1"/>
  <c r="T5" i="2" s="1"/>
  <c r="U5" i="2" s="1"/>
  <c r="O6" i="2" s="1"/>
  <c r="P6" i="2" s="1"/>
  <c r="Q6" i="2" s="1"/>
  <c r="R6" i="2" s="1"/>
  <c r="S6" i="2" s="1"/>
  <c r="T6" i="2" s="1"/>
  <c r="U6" i="2" s="1"/>
  <c r="O7" i="2" s="1"/>
  <c r="P7" i="2" s="1"/>
  <c r="Q7" i="2" s="1"/>
  <c r="R7" i="2" s="1"/>
  <c r="S7" i="2" s="1"/>
  <c r="T7" i="2" s="1"/>
  <c r="U7" i="2" s="1"/>
  <c r="O8" i="2" s="1"/>
  <c r="P8" i="2" s="1"/>
  <c r="Q8" i="2" s="1"/>
  <c r="R8" i="2" s="1"/>
  <c r="S8" i="2" s="1"/>
  <c r="T8" i="2" s="1"/>
  <c r="U8" i="2" s="1"/>
  <c r="J7" i="11" l="1"/>
  <c r="P4" i="11"/>
  <c r="B14" i="14"/>
  <c r="Z3" i="14"/>
  <c r="A4" i="2"/>
  <c r="B4" i="2" s="1"/>
  <c r="C4" i="2" s="1"/>
  <c r="D4" i="2" s="1"/>
  <c r="E4" i="2" s="1"/>
  <c r="F4" i="2" s="1"/>
  <c r="G4" i="2" s="1"/>
  <c r="A5" i="2" s="1"/>
  <c r="B5" i="2" s="1"/>
  <c r="C5" i="2" s="1"/>
  <c r="D5" i="2" s="1"/>
  <c r="E5" i="2" s="1"/>
  <c r="F5" i="2" s="1"/>
  <c r="G5" i="2" s="1"/>
  <c r="A6" i="2" s="1"/>
  <c r="B6" i="2" s="1"/>
  <c r="C6" i="2" s="1"/>
  <c r="D6" i="2" s="1"/>
  <c r="E6" i="2" s="1"/>
  <c r="F6" i="2" s="1"/>
  <c r="G6" i="2" s="1"/>
  <c r="A7" i="2" s="1"/>
  <c r="B7" i="2" s="1"/>
  <c r="C7" i="2" s="1"/>
  <c r="D7" i="2" s="1"/>
  <c r="E7" i="2" s="1"/>
  <c r="F7" i="2" s="1"/>
  <c r="G7" i="2" s="1"/>
  <c r="A8" i="2" s="1"/>
  <c r="B8" i="2" s="1"/>
  <c r="C8" i="2" s="1"/>
  <c r="D8" i="2" s="1"/>
  <c r="E8" i="2" s="1"/>
  <c r="F8" i="2" s="1"/>
  <c r="G8" i="2" s="1"/>
  <c r="G2" i="2"/>
  <c r="G4" i="10"/>
  <c r="F3" i="10"/>
  <c r="F36" i="10"/>
  <c r="E35" i="10"/>
  <c r="A8" i="1"/>
  <c r="G3" i="1"/>
  <c r="G20" i="10"/>
  <c r="F19" i="10"/>
  <c r="G4" i="9"/>
  <c r="F3" i="9"/>
  <c r="A45" i="13"/>
  <c r="R44" i="13"/>
  <c r="S44" i="13"/>
  <c r="Q44" i="13"/>
  <c r="B44" i="13"/>
  <c r="J38" i="8"/>
  <c r="K32" i="8"/>
  <c r="L32" i="8" s="1"/>
  <c r="M32" i="8" s="1"/>
  <c r="N32" i="8" s="1"/>
  <c r="O32" i="8" s="1"/>
  <c r="P32" i="8" s="1"/>
  <c r="Q32" i="8" s="1"/>
  <c r="K33" i="8" s="1"/>
  <c r="L33" i="8" s="1"/>
  <c r="M33" i="8" s="1"/>
  <c r="N33" i="8" s="1"/>
  <c r="O33" i="8" s="1"/>
  <c r="P33" i="8" s="1"/>
  <c r="Q33" i="8" s="1"/>
  <c r="K34" i="8" s="1"/>
  <c r="L34" i="8" s="1"/>
  <c r="M34" i="8" s="1"/>
  <c r="N34" i="8" s="1"/>
  <c r="O34" i="8" s="1"/>
  <c r="P34" i="8" s="1"/>
  <c r="Q34" i="8" s="1"/>
  <c r="K35" i="8" s="1"/>
  <c r="L35" i="8" s="1"/>
  <c r="M35" i="8" s="1"/>
  <c r="N35" i="8" s="1"/>
  <c r="O35" i="8" s="1"/>
  <c r="P35" i="8" s="1"/>
  <c r="Q35" i="8" s="1"/>
  <c r="K36" i="8" s="1"/>
  <c r="L36" i="8" s="1"/>
  <c r="M36" i="8" s="1"/>
  <c r="N36" i="8" s="1"/>
  <c r="O36" i="8" s="1"/>
  <c r="P36" i="8" s="1"/>
  <c r="Q36" i="8" s="1"/>
  <c r="K37" i="8" s="1"/>
  <c r="L37" i="8" s="1"/>
  <c r="M37" i="8" s="1"/>
  <c r="N37" i="8" s="1"/>
  <c r="O37" i="8" s="1"/>
  <c r="P37" i="8" s="1"/>
  <c r="Q37" i="8" s="1"/>
  <c r="J34" i="8"/>
  <c r="B8" i="3"/>
  <c r="A15" i="4"/>
  <c r="S10" i="4"/>
  <c r="A15" i="2"/>
  <c r="S10" i="2"/>
  <c r="G20" i="9"/>
  <c r="F19" i="9"/>
  <c r="N3" i="4"/>
  <c r="M2" i="4"/>
  <c r="C17" i="16"/>
  <c r="B18" i="16"/>
  <c r="A17" i="16"/>
  <c r="U2" i="4"/>
  <c r="O4" i="4"/>
  <c r="P4" i="4" s="1"/>
  <c r="Q4" i="4" s="1"/>
  <c r="R4" i="4" s="1"/>
  <c r="S4" i="4" s="1"/>
  <c r="T4" i="4" s="1"/>
  <c r="U4" i="4" s="1"/>
  <c r="O5" i="4" s="1"/>
  <c r="P5" i="4" s="1"/>
  <c r="Q5" i="4" s="1"/>
  <c r="R5" i="4" s="1"/>
  <c r="S5" i="4" s="1"/>
  <c r="T5" i="4" s="1"/>
  <c r="U5" i="4" s="1"/>
  <c r="O6" i="4" s="1"/>
  <c r="P6" i="4" s="1"/>
  <c r="Q6" i="4" s="1"/>
  <c r="R6" i="4" s="1"/>
  <c r="S6" i="4" s="1"/>
  <c r="T6" i="4" s="1"/>
  <c r="U6" i="4" s="1"/>
  <c r="O7" i="4" s="1"/>
  <c r="P7" i="4" s="1"/>
  <c r="Q7" i="4" s="1"/>
  <c r="R7" i="4" s="1"/>
  <c r="S7" i="4" s="1"/>
  <c r="T7" i="4" s="1"/>
  <c r="U7" i="4" s="1"/>
  <c r="O8" i="4" s="1"/>
  <c r="P8" i="4" s="1"/>
  <c r="Q8" i="4" s="1"/>
  <c r="R8" i="4" s="1"/>
  <c r="S8" i="4" s="1"/>
  <c r="T8" i="4" s="1"/>
  <c r="U8" i="4" s="1"/>
  <c r="A11" i="13"/>
  <c r="S10" i="13"/>
  <c r="R10" i="13"/>
  <c r="Q10" i="13"/>
  <c r="B10" i="13"/>
  <c r="K38" i="8" l="1"/>
  <c r="L38" i="8" s="1"/>
  <c r="M38" i="8" s="1"/>
  <c r="N38" i="8" s="1"/>
  <c r="O38" i="8" s="1"/>
  <c r="P38" i="8" s="1"/>
  <c r="Q38" i="8" s="1"/>
  <c r="K39" i="8" s="1"/>
  <c r="L39" i="8" s="1"/>
  <c r="M39" i="8" s="1"/>
  <c r="N39" i="8" s="1"/>
  <c r="O39" i="8" s="1"/>
  <c r="P39" i="8" s="1"/>
  <c r="Q39" i="8" s="1"/>
  <c r="K40" i="8" s="1"/>
  <c r="L40" i="8" s="1"/>
  <c r="M40" i="8" s="1"/>
  <c r="N40" i="8" s="1"/>
  <c r="O40" i="8" s="1"/>
  <c r="P40" i="8" s="1"/>
  <c r="Q40" i="8" s="1"/>
  <c r="K41" i="8" s="1"/>
  <c r="L41" i="8" s="1"/>
  <c r="M41" i="8" s="1"/>
  <c r="N41" i="8" s="1"/>
  <c r="O41" i="8" s="1"/>
  <c r="P41" i="8" s="1"/>
  <c r="Q41" i="8" s="1"/>
  <c r="K42" i="8" s="1"/>
  <c r="L42" i="8" s="1"/>
  <c r="M42" i="8" s="1"/>
  <c r="N42" i="8" s="1"/>
  <c r="O42" i="8" s="1"/>
  <c r="P42" i="8" s="1"/>
  <c r="Q42" i="8" s="1"/>
  <c r="K43" i="8" s="1"/>
  <c r="L43" i="8" s="1"/>
  <c r="M43" i="8" s="1"/>
  <c r="N43" i="8" s="1"/>
  <c r="O43" i="8" s="1"/>
  <c r="P43" i="8" s="1"/>
  <c r="Q43" i="8" s="1"/>
  <c r="R17" i="8"/>
  <c r="J40" i="8"/>
  <c r="B19" i="16"/>
  <c r="C18" i="16"/>
  <c r="A18" i="16"/>
  <c r="K7" i="11"/>
  <c r="A22" i="9"/>
  <c r="G19" i="9"/>
  <c r="D15" i="2"/>
  <c r="A6" i="9"/>
  <c r="G3" i="9"/>
  <c r="B8" i="1"/>
  <c r="H4" i="4"/>
  <c r="I4" i="4" s="1"/>
  <c r="J4" i="4" s="1"/>
  <c r="K4" i="4" s="1"/>
  <c r="L4" i="4" s="1"/>
  <c r="M4" i="4" s="1"/>
  <c r="N4" i="4" s="1"/>
  <c r="H5" i="4" s="1"/>
  <c r="I5" i="4" s="1"/>
  <c r="J5" i="4" s="1"/>
  <c r="K5" i="4" s="1"/>
  <c r="L5" i="4" s="1"/>
  <c r="M5" i="4" s="1"/>
  <c r="N5" i="4" s="1"/>
  <c r="H6" i="4" s="1"/>
  <c r="I6" i="4" s="1"/>
  <c r="J6" i="4" s="1"/>
  <c r="K6" i="4" s="1"/>
  <c r="L6" i="4" s="1"/>
  <c r="M6" i="4" s="1"/>
  <c r="N6" i="4" s="1"/>
  <c r="H7" i="4" s="1"/>
  <c r="I7" i="4" s="1"/>
  <c r="J7" i="4" s="1"/>
  <c r="K7" i="4" s="1"/>
  <c r="L7" i="4" s="1"/>
  <c r="M7" i="4" s="1"/>
  <c r="N7" i="4" s="1"/>
  <c r="H8" i="4" s="1"/>
  <c r="I8" i="4" s="1"/>
  <c r="J8" i="4" s="1"/>
  <c r="K8" i="4" s="1"/>
  <c r="L8" i="4" s="1"/>
  <c r="M8" i="4" s="1"/>
  <c r="N8" i="4" s="1"/>
  <c r="N2" i="4"/>
  <c r="A22" i="10"/>
  <c r="G19" i="10"/>
  <c r="G36" i="10"/>
  <c r="F35" i="10"/>
  <c r="F14" i="14"/>
  <c r="R45" i="13"/>
  <c r="B45" i="13"/>
  <c r="A46" i="13"/>
  <c r="Q45" i="13"/>
  <c r="S45" i="13"/>
  <c r="S11" i="13"/>
  <c r="B11" i="13"/>
  <c r="A12" i="13"/>
  <c r="Q11" i="13"/>
  <c r="R11" i="13"/>
  <c r="D15" i="4"/>
  <c r="C8" i="3"/>
  <c r="A6" i="10"/>
  <c r="G3" i="10"/>
  <c r="A47" i="13" l="1"/>
  <c r="Q46" i="13"/>
  <c r="B46" i="13"/>
  <c r="S46" i="13"/>
  <c r="R46" i="13"/>
  <c r="A13" i="13"/>
  <c r="Q12" i="13"/>
  <c r="R12" i="13"/>
  <c r="S12" i="13"/>
  <c r="B12" i="13"/>
  <c r="J14" i="14"/>
  <c r="B22" i="9"/>
  <c r="L7" i="11"/>
  <c r="D8" i="3"/>
  <c r="C19" i="16"/>
  <c r="B20" i="16"/>
  <c r="A19" i="16"/>
  <c r="B6" i="10"/>
  <c r="G15" i="4"/>
  <c r="G35" i="10"/>
  <c r="A38" i="10"/>
  <c r="B22" i="10"/>
  <c r="R19" i="8"/>
  <c r="S17" i="8"/>
  <c r="T17" i="8" s="1"/>
  <c r="U17" i="8" s="1"/>
  <c r="V17" i="8" s="1"/>
  <c r="W17" i="8" s="1"/>
  <c r="X17" i="8" s="1"/>
  <c r="Y17" i="8" s="1"/>
  <c r="S18" i="8" s="1"/>
  <c r="T18" i="8" s="1"/>
  <c r="U18" i="8" s="1"/>
  <c r="V18" i="8" s="1"/>
  <c r="W18" i="8" s="1"/>
  <c r="X18" i="8" s="1"/>
  <c r="Y18" i="8" s="1"/>
  <c r="S19" i="8" s="1"/>
  <c r="T19" i="8" s="1"/>
  <c r="U19" i="8" s="1"/>
  <c r="V19" i="8" s="1"/>
  <c r="W19" i="8" s="1"/>
  <c r="X19" i="8" s="1"/>
  <c r="Y19" i="8" s="1"/>
  <c r="S20" i="8" s="1"/>
  <c r="T20" i="8" s="1"/>
  <c r="U20" i="8" s="1"/>
  <c r="V20" i="8" s="1"/>
  <c r="W20" i="8" s="1"/>
  <c r="X20" i="8" s="1"/>
  <c r="Y20" i="8" s="1"/>
  <c r="S21" i="8" s="1"/>
  <c r="T21" i="8" s="1"/>
  <c r="U21" i="8" s="1"/>
  <c r="V21" i="8" s="1"/>
  <c r="W21" i="8" s="1"/>
  <c r="X21" i="8" s="1"/>
  <c r="Y21" i="8" s="1"/>
  <c r="S22" i="8" s="1"/>
  <c r="T22" i="8" s="1"/>
  <c r="U22" i="8" s="1"/>
  <c r="V22" i="8" s="1"/>
  <c r="W22" i="8" s="1"/>
  <c r="X22" i="8" s="1"/>
  <c r="Y22" i="8" s="1"/>
  <c r="R23" i="8"/>
  <c r="C8" i="1"/>
  <c r="B6" i="9"/>
  <c r="G15" i="2"/>
  <c r="C6" i="9" l="1"/>
  <c r="J15" i="4"/>
  <c r="R25" i="8"/>
  <c r="S23" i="8"/>
  <c r="T23" i="8" s="1"/>
  <c r="U23" i="8" s="1"/>
  <c r="V23" i="8" s="1"/>
  <c r="W23" i="8" s="1"/>
  <c r="X23" i="8" s="1"/>
  <c r="Y23" i="8" s="1"/>
  <c r="S24" i="8" s="1"/>
  <c r="T24" i="8" s="1"/>
  <c r="U24" i="8" s="1"/>
  <c r="V24" i="8" s="1"/>
  <c r="W24" i="8" s="1"/>
  <c r="X24" i="8" s="1"/>
  <c r="Y24" i="8" s="1"/>
  <c r="S25" i="8" s="1"/>
  <c r="T25" i="8" s="1"/>
  <c r="U25" i="8" s="1"/>
  <c r="V25" i="8" s="1"/>
  <c r="W25" i="8" s="1"/>
  <c r="X25" i="8" s="1"/>
  <c r="Y25" i="8" s="1"/>
  <c r="S26" i="8" s="1"/>
  <c r="T26" i="8" s="1"/>
  <c r="U26" i="8" s="1"/>
  <c r="V26" i="8" s="1"/>
  <c r="W26" i="8" s="1"/>
  <c r="X26" i="8" s="1"/>
  <c r="Y26" i="8" s="1"/>
  <c r="S27" i="8" s="1"/>
  <c r="T27" i="8" s="1"/>
  <c r="U27" i="8" s="1"/>
  <c r="V27" i="8" s="1"/>
  <c r="W27" i="8" s="1"/>
  <c r="X27" i="8" s="1"/>
  <c r="Y27" i="8" s="1"/>
  <c r="S28" i="8" s="1"/>
  <c r="T28" i="8" s="1"/>
  <c r="U28" i="8" s="1"/>
  <c r="V28" i="8" s="1"/>
  <c r="W28" i="8" s="1"/>
  <c r="X28" i="8" s="1"/>
  <c r="Y28" i="8" s="1"/>
  <c r="R29" i="8"/>
  <c r="C22" i="10"/>
  <c r="C6" i="10"/>
  <c r="E8" i="3"/>
  <c r="A14" i="13"/>
  <c r="R13" i="13"/>
  <c r="Q13" i="13"/>
  <c r="B13" i="13"/>
  <c r="S13" i="13"/>
  <c r="B21" i="16"/>
  <c r="A20" i="16"/>
  <c r="C20" i="16"/>
  <c r="C22" i="9"/>
  <c r="B38" i="10"/>
  <c r="N14" i="14"/>
  <c r="J15" i="2"/>
  <c r="D8" i="1"/>
  <c r="M7" i="11"/>
  <c r="A48" i="13"/>
  <c r="S47" i="13"/>
  <c r="Q47" i="13"/>
  <c r="B47" i="13"/>
  <c r="R47" i="13"/>
  <c r="M15" i="2" l="1"/>
  <c r="C38" i="10"/>
  <c r="C21" i="16"/>
  <c r="B22" i="16"/>
  <c r="A21" i="16"/>
  <c r="D22" i="10"/>
  <c r="N7" i="11"/>
  <c r="D22" i="9"/>
  <c r="A49" i="13"/>
  <c r="R48" i="13"/>
  <c r="S48" i="13"/>
  <c r="B48" i="13"/>
  <c r="Q48" i="13"/>
  <c r="E8" i="1"/>
  <c r="R14" i="14"/>
  <c r="A15" i="13"/>
  <c r="Q14" i="13"/>
  <c r="B14" i="13"/>
  <c r="R14" i="13"/>
  <c r="S14" i="13"/>
  <c r="F8" i="3"/>
  <c r="D6" i="10"/>
  <c r="R31" i="8"/>
  <c r="S29" i="8"/>
  <c r="T29" i="8" s="1"/>
  <c r="U29" i="8" s="1"/>
  <c r="V29" i="8" s="1"/>
  <c r="W29" i="8" s="1"/>
  <c r="X29" i="8" s="1"/>
  <c r="Y29" i="8" s="1"/>
  <c r="S30" i="8" s="1"/>
  <c r="T30" i="8" s="1"/>
  <c r="U30" i="8" s="1"/>
  <c r="V30" i="8" s="1"/>
  <c r="W30" i="8" s="1"/>
  <c r="X30" i="8" s="1"/>
  <c r="Y30" i="8" s="1"/>
  <c r="S31" i="8" s="1"/>
  <c r="T31" i="8" s="1"/>
  <c r="U31" i="8" s="1"/>
  <c r="V31" i="8" s="1"/>
  <c r="W31" i="8" s="1"/>
  <c r="X31" i="8" s="1"/>
  <c r="Y31" i="8" s="1"/>
  <c r="S32" i="8" s="1"/>
  <c r="T32" i="8" s="1"/>
  <c r="U32" i="8" s="1"/>
  <c r="V32" i="8" s="1"/>
  <c r="W32" i="8" s="1"/>
  <c r="X32" i="8" s="1"/>
  <c r="Y32" i="8" s="1"/>
  <c r="S33" i="8" s="1"/>
  <c r="T33" i="8" s="1"/>
  <c r="U33" i="8" s="1"/>
  <c r="V33" i="8" s="1"/>
  <c r="W33" i="8" s="1"/>
  <c r="X33" i="8" s="1"/>
  <c r="Y33" i="8" s="1"/>
  <c r="S34" i="8" s="1"/>
  <c r="T34" i="8" s="1"/>
  <c r="U34" i="8" s="1"/>
  <c r="V34" i="8" s="1"/>
  <c r="W34" i="8" s="1"/>
  <c r="X34" i="8" s="1"/>
  <c r="Y34" i="8" s="1"/>
  <c r="M15" i="4"/>
  <c r="D6" i="9"/>
  <c r="V14" i="14" l="1"/>
  <c r="P15" i="2"/>
  <c r="E6" i="9"/>
  <c r="E6" i="10"/>
  <c r="G8" i="3"/>
  <c r="A50" i="13"/>
  <c r="R49" i="13"/>
  <c r="B49" i="13"/>
  <c r="S49" i="13"/>
  <c r="Q49" i="13"/>
  <c r="O7" i="11"/>
  <c r="P15" i="4"/>
  <c r="A16" i="13"/>
  <c r="S15" i="13"/>
  <c r="B15" i="13"/>
  <c r="R15" i="13"/>
  <c r="Q15" i="13"/>
  <c r="D38" i="10"/>
  <c r="E22" i="9"/>
  <c r="E22" i="10"/>
  <c r="F8" i="1"/>
  <c r="B23" i="16"/>
  <c r="C22" i="16"/>
  <c r="A22" i="16"/>
  <c r="G8" i="1" l="1"/>
  <c r="E38" i="10"/>
  <c r="A12" i="3"/>
  <c r="Z14" i="14"/>
  <c r="C23" i="16"/>
  <c r="B24" i="16"/>
  <c r="A23" i="16"/>
  <c r="F22" i="9"/>
  <c r="A17" i="13"/>
  <c r="S16" i="13"/>
  <c r="R16" i="13"/>
  <c r="Q16" i="13"/>
  <c r="B16" i="13"/>
  <c r="A51" i="13"/>
  <c r="Q50" i="13"/>
  <c r="B50" i="13"/>
  <c r="S50" i="13"/>
  <c r="R50" i="13"/>
  <c r="F6" i="9"/>
  <c r="F22" i="10"/>
  <c r="S15" i="4"/>
  <c r="P7" i="11"/>
  <c r="S15" i="2"/>
  <c r="F6" i="10"/>
  <c r="J9" i="11" l="1"/>
  <c r="A19" i="4"/>
  <c r="G6" i="9"/>
  <c r="A52" i="13"/>
  <c r="S51" i="13"/>
  <c r="Q51" i="13"/>
  <c r="R51" i="13"/>
  <c r="B51" i="13"/>
  <c r="G22" i="9"/>
  <c r="F38" i="10"/>
  <c r="A12" i="1"/>
  <c r="G6" i="10"/>
  <c r="B23" i="14"/>
  <c r="A18" i="13"/>
  <c r="R17" i="13"/>
  <c r="B17" i="13"/>
  <c r="Q17" i="13"/>
  <c r="S17" i="13"/>
  <c r="B12" i="3"/>
  <c r="A19" i="2"/>
  <c r="G22" i="10"/>
  <c r="B25" i="16"/>
  <c r="C24" i="16"/>
  <c r="A24" i="16"/>
  <c r="D19" i="2" l="1"/>
  <c r="A24" i="10"/>
  <c r="B18" i="13"/>
  <c r="Q18" i="13"/>
  <c r="A19" i="13"/>
  <c r="S18" i="13"/>
  <c r="R18" i="13"/>
  <c r="A8" i="10"/>
  <c r="R52" i="13"/>
  <c r="S52" i="13"/>
  <c r="A53" i="13"/>
  <c r="Q52" i="13"/>
  <c r="B52" i="13"/>
  <c r="D19" i="4"/>
  <c r="K9" i="11"/>
  <c r="C25" i="16"/>
  <c r="B26" i="16"/>
  <c r="A25" i="16"/>
  <c r="F23" i="14"/>
  <c r="G38" i="10"/>
  <c r="C12" i="3"/>
  <c r="A24" i="9"/>
  <c r="B12" i="1"/>
  <c r="A8" i="9"/>
  <c r="D12" i="3" l="1"/>
  <c r="L9" i="11"/>
  <c r="G19" i="4"/>
  <c r="R53" i="13"/>
  <c r="B53" i="13"/>
  <c r="A54" i="13"/>
  <c r="S53" i="13"/>
  <c r="Q53" i="13"/>
  <c r="B8" i="9"/>
  <c r="C12" i="1"/>
  <c r="J23" i="14"/>
  <c r="Q19" i="13"/>
  <c r="S19" i="13"/>
  <c r="A20" i="13"/>
  <c r="B19" i="13"/>
  <c r="R19" i="13"/>
  <c r="G19" i="2"/>
  <c r="B24" i="9"/>
  <c r="B27" i="16"/>
  <c r="C26" i="16"/>
  <c r="A26" i="16"/>
  <c r="B8" i="10"/>
  <c r="A40" i="10"/>
  <c r="B24" i="10"/>
  <c r="A21" i="13" l="1"/>
  <c r="S20" i="13"/>
  <c r="R20" i="13"/>
  <c r="B20" i="13"/>
  <c r="Q20" i="13"/>
  <c r="D12" i="1"/>
  <c r="J19" i="2"/>
  <c r="A55" i="13"/>
  <c r="Q54" i="13"/>
  <c r="B54" i="13"/>
  <c r="S54" i="13"/>
  <c r="R54" i="13"/>
  <c r="J19" i="4"/>
  <c r="E12" i="3"/>
  <c r="C24" i="9"/>
  <c r="C24" i="10"/>
  <c r="B40" i="10"/>
  <c r="N23" i="14"/>
  <c r="C8" i="9"/>
  <c r="C8" i="10"/>
  <c r="C27" i="16"/>
  <c r="B28" i="16"/>
  <c r="A27" i="16"/>
  <c r="M9" i="11"/>
  <c r="B29" i="16" l="1"/>
  <c r="C28" i="16"/>
  <c r="A28" i="16"/>
  <c r="R23" i="14"/>
  <c r="F12" i="3"/>
  <c r="A56" i="13"/>
  <c r="S55" i="13"/>
  <c r="Q55" i="13"/>
  <c r="B55" i="13"/>
  <c r="R55" i="13"/>
  <c r="D24" i="9"/>
  <c r="M19" i="4"/>
  <c r="D8" i="9"/>
  <c r="E12" i="1"/>
  <c r="C40" i="10"/>
  <c r="A22" i="13"/>
  <c r="R21" i="13"/>
  <c r="B21" i="13"/>
  <c r="Q21" i="13"/>
  <c r="S21" i="13"/>
  <c r="N9" i="11"/>
  <c r="D8" i="10"/>
  <c r="D24" i="10"/>
  <c r="M19" i="2"/>
  <c r="E8" i="9" l="1"/>
  <c r="E24" i="10"/>
  <c r="E8" i="10"/>
  <c r="D40" i="10"/>
  <c r="P19" i="4"/>
  <c r="E24" i="9"/>
  <c r="V23" i="14"/>
  <c r="P19" i="2"/>
  <c r="A57" i="13"/>
  <c r="R56" i="13"/>
  <c r="S56" i="13"/>
  <c r="B56" i="13"/>
  <c r="Q56" i="13"/>
  <c r="G12" i="3"/>
  <c r="C29" i="16"/>
  <c r="B30" i="16"/>
  <c r="A29" i="16"/>
  <c r="O9" i="11"/>
  <c r="A23" i="13"/>
  <c r="B22" i="13"/>
  <c r="Q22" i="13"/>
  <c r="S22" i="13"/>
  <c r="R22" i="13"/>
  <c r="F12" i="1"/>
  <c r="G12" i="1" l="1"/>
  <c r="P9" i="11"/>
  <c r="Z23" i="14"/>
  <c r="S19" i="4"/>
  <c r="E40" i="10"/>
  <c r="F24" i="10"/>
  <c r="A24" i="13"/>
  <c r="Q23" i="13"/>
  <c r="S23" i="13"/>
  <c r="R23" i="13"/>
  <c r="B23" i="13"/>
  <c r="A16" i="3"/>
  <c r="F24" i="9"/>
  <c r="B31" i="16"/>
  <c r="C30" i="16"/>
  <c r="A30" i="16"/>
  <c r="A58" i="13"/>
  <c r="R57" i="13"/>
  <c r="B57" i="13"/>
  <c r="S57" i="13"/>
  <c r="Q57" i="13"/>
  <c r="S19" i="2"/>
  <c r="F8" i="10"/>
  <c r="F8" i="9"/>
  <c r="B16" i="3" l="1"/>
  <c r="G8" i="9"/>
  <c r="A23" i="2"/>
  <c r="B32" i="14"/>
  <c r="G24" i="9"/>
  <c r="A23" i="4"/>
  <c r="G24" i="10"/>
  <c r="J11" i="11"/>
  <c r="G8" i="10"/>
  <c r="F40" i="10"/>
  <c r="A59" i="13"/>
  <c r="Q58" i="13"/>
  <c r="B58" i="13"/>
  <c r="R58" i="13"/>
  <c r="S58" i="13"/>
  <c r="C31" i="16"/>
  <c r="A31" i="16"/>
  <c r="B32" i="16"/>
  <c r="A25" i="13"/>
  <c r="S24" i="13"/>
  <c r="R24" i="13"/>
  <c r="Q24" i="13"/>
  <c r="B24" i="13"/>
  <c r="A16" i="1"/>
  <c r="D23" i="4" l="1"/>
  <c r="A60" i="13"/>
  <c r="S59" i="13"/>
  <c r="Q59" i="13"/>
  <c r="R59" i="13"/>
  <c r="B59" i="13"/>
  <c r="G40" i="10"/>
  <c r="A10" i="10"/>
  <c r="A26" i="10"/>
  <c r="K11" i="11"/>
  <c r="F32" i="14"/>
  <c r="A10" i="9"/>
  <c r="C16" i="3"/>
  <c r="B16" i="1"/>
  <c r="A26" i="13"/>
  <c r="R25" i="13"/>
  <c r="B25" i="13"/>
  <c r="Q25" i="13"/>
  <c r="S25" i="13"/>
  <c r="B33" i="16"/>
  <c r="C32" i="16"/>
  <c r="A32" i="16"/>
  <c r="A26" i="9"/>
  <c r="D23" i="2"/>
  <c r="B26" i="9" l="1"/>
  <c r="B10" i="10"/>
  <c r="A42" i="10"/>
  <c r="B10" i="9"/>
  <c r="A61" i="13"/>
  <c r="R60" i="13"/>
  <c r="S60" i="13"/>
  <c r="Q60" i="13"/>
  <c r="B60" i="13"/>
  <c r="G23" i="4"/>
  <c r="A27" i="13"/>
  <c r="B26" i="13"/>
  <c r="Q26" i="13"/>
  <c r="R26" i="13"/>
  <c r="S26" i="13"/>
  <c r="D16" i="3"/>
  <c r="J32" i="14"/>
  <c r="L11" i="11"/>
  <c r="G23" i="2"/>
  <c r="C33" i="16"/>
  <c r="B34" i="16"/>
  <c r="A33" i="16"/>
  <c r="C16" i="1"/>
  <c r="B26" i="10"/>
  <c r="J23" i="2" l="1"/>
  <c r="R61" i="13"/>
  <c r="B61" i="13"/>
  <c r="A62" i="13"/>
  <c r="Q61" i="13"/>
  <c r="S61" i="13"/>
  <c r="C10" i="9"/>
  <c r="C10" i="10"/>
  <c r="B35" i="16"/>
  <c r="C34" i="16"/>
  <c r="A34" i="16"/>
  <c r="J23" i="4"/>
  <c r="N32" i="14"/>
  <c r="Q27" i="13"/>
  <c r="A28" i="13"/>
  <c r="S27" i="13"/>
  <c r="B27" i="13"/>
  <c r="R27" i="13"/>
  <c r="B42" i="10"/>
  <c r="C26" i="9"/>
  <c r="M11" i="11"/>
  <c r="C26" i="10"/>
  <c r="D16" i="1"/>
  <c r="E16" i="3"/>
  <c r="E16" i="1" l="1"/>
  <c r="D10" i="10"/>
  <c r="N11" i="11"/>
  <c r="C42" i="10"/>
  <c r="A63" i="13"/>
  <c r="Q62" i="13"/>
  <c r="B62" i="13"/>
  <c r="R62" i="13"/>
  <c r="S62" i="13"/>
  <c r="M23" i="2"/>
  <c r="F16" i="3"/>
  <c r="D26" i="9"/>
  <c r="R32" i="14"/>
  <c r="C35" i="16"/>
  <c r="B36" i="16"/>
  <c r="A35" i="16"/>
  <c r="D10" i="9"/>
  <c r="D26" i="10"/>
  <c r="A29" i="13"/>
  <c r="S28" i="13"/>
  <c r="R28" i="13"/>
  <c r="B28" i="13"/>
  <c r="Q28" i="13"/>
  <c r="M23" i="4"/>
  <c r="G16" i="3" l="1"/>
  <c r="B37" i="16"/>
  <c r="C36" i="16"/>
  <c r="A36" i="16"/>
  <c r="O11" i="11"/>
  <c r="D42" i="10"/>
  <c r="E10" i="10"/>
  <c r="F16" i="1"/>
  <c r="A30" i="13"/>
  <c r="R29" i="13"/>
  <c r="B29" i="13"/>
  <c r="Q29" i="13"/>
  <c r="S29" i="13"/>
  <c r="V32" i="14"/>
  <c r="E26" i="10"/>
  <c r="P23" i="2"/>
  <c r="A64" i="13"/>
  <c r="S63" i="13"/>
  <c r="Q63" i="13"/>
  <c r="B63" i="13"/>
  <c r="R63" i="13"/>
  <c r="P23" i="4"/>
  <c r="E10" i="9"/>
  <c r="E26" i="9"/>
  <c r="F10" i="9" l="1"/>
  <c r="S23" i="2"/>
  <c r="A31" i="13"/>
  <c r="B30" i="13"/>
  <c r="Q30" i="13"/>
  <c r="S30" i="13"/>
  <c r="R30" i="13"/>
  <c r="E42" i="10"/>
  <c r="F10" i="10"/>
  <c r="F26" i="10"/>
  <c r="F26" i="9"/>
  <c r="S23" i="4"/>
  <c r="A65" i="13"/>
  <c r="R64" i="13"/>
  <c r="S64" i="13"/>
  <c r="Q64" i="13"/>
  <c r="B64" i="13"/>
  <c r="D36" i="16"/>
  <c r="P11" i="11"/>
  <c r="Z32" i="14"/>
  <c r="G16" i="1"/>
  <c r="C37" i="16"/>
  <c r="B38" i="16"/>
  <c r="A37" i="16"/>
  <c r="A20" i="3"/>
  <c r="D37" i="16" l="1"/>
  <c r="A20" i="1"/>
  <c r="J13" i="11"/>
  <c r="G26" i="10"/>
  <c r="F42" i="10"/>
  <c r="B20" i="3"/>
  <c r="B41" i="14"/>
  <c r="A32" i="13"/>
  <c r="R31" i="13"/>
  <c r="Q31" i="13"/>
  <c r="B31" i="13"/>
  <c r="S31" i="13"/>
  <c r="A27" i="2"/>
  <c r="G10" i="9"/>
  <c r="B39" i="16"/>
  <c r="C38" i="16"/>
  <c r="D38" i="16" s="1"/>
  <c r="A38" i="16"/>
  <c r="A66" i="13"/>
  <c r="R65" i="13"/>
  <c r="B65" i="13"/>
  <c r="S65" i="13"/>
  <c r="Q65" i="13"/>
  <c r="A27" i="4"/>
  <c r="G26" i="9"/>
  <c r="G10" i="10"/>
  <c r="C39" i="16" l="1"/>
  <c r="D39" i="16" s="1"/>
  <c r="B40" i="16"/>
  <c r="A39" i="16"/>
  <c r="A33" i="13"/>
  <c r="B32" i="13"/>
  <c r="R32" i="13"/>
  <c r="S32" i="13"/>
  <c r="Q32" i="13"/>
  <c r="A28" i="10"/>
  <c r="A67" i="13"/>
  <c r="Q66" i="13"/>
  <c r="B66" i="13"/>
  <c r="R66" i="13"/>
  <c r="S66" i="13"/>
  <c r="A12" i="10"/>
  <c r="C20" i="3"/>
  <c r="B20" i="1"/>
  <c r="A28" i="9"/>
  <c r="D27" i="4"/>
  <c r="A12" i="9"/>
  <c r="D27" i="2"/>
  <c r="F41" i="14"/>
  <c r="G42" i="10"/>
  <c r="K13" i="11"/>
  <c r="L13" i="11" l="1"/>
  <c r="B28" i="9"/>
  <c r="D20" i="3"/>
  <c r="B28" i="10"/>
  <c r="R33" i="13"/>
  <c r="Q33" i="13"/>
  <c r="S33" i="13"/>
  <c r="B33" i="13"/>
  <c r="J41" i="14"/>
  <c r="G27" i="2"/>
  <c r="A44" i="10"/>
  <c r="G27" i="4"/>
  <c r="B41" i="16"/>
  <c r="C40" i="16"/>
  <c r="A40" i="16"/>
  <c r="B12" i="9"/>
  <c r="C20" i="1"/>
  <c r="B12" i="10"/>
  <c r="A68" i="13"/>
  <c r="S67" i="13"/>
  <c r="Q67" i="13"/>
  <c r="R67" i="13"/>
  <c r="B67" i="13"/>
  <c r="D20" i="1" l="1"/>
  <c r="C41" i="16"/>
  <c r="D41" i="16" s="1"/>
  <c r="B42" i="16"/>
  <c r="A41" i="16"/>
  <c r="J27" i="2"/>
  <c r="C28" i="9"/>
  <c r="D40" i="16"/>
  <c r="N41" i="14"/>
  <c r="R68" i="13"/>
  <c r="S68" i="13"/>
  <c r="Q68" i="13"/>
  <c r="B68" i="13"/>
  <c r="C12" i="9"/>
  <c r="J27" i="4"/>
  <c r="C28" i="10"/>
  <c r="E20" i="3"/>
  <c r="C12" i="10"/>
  <c r="B44" i="10"/>
  <c r="M13" i="11"/>
  <c r="M27" i="4" l="1"/>
  <c r="C44" i="10"/>
  <c r="D28" i="10"/>
  <c r="F20" i="3"/>
  <c r="D28" i="9"/>
  <c r="N13" i="11"/>
  <c r="D12" i="9"/>
  <c r="R41" i="14"/>
  <c r="D12" i="10"/>
  <c r="M27" i="2"/>
  <c r="B43" i="16"/>
  <c r="C42" i="16"/>
  <c r="D42" i="16" s="1"/>
  <c r="A42" i="16"/>
  <c r="E20" i="1"/>
  <c r="E12" i="10" l="1"/>
  <c r="O13" i="11"/>
  <c r="G20" i="3"/>
  <c r="E28" i="10"/>
  <c r="C43" i="16"/>
  <c r="D43" i="16" s="1"/>
  <c r="B44" i="16"/>
  <c r="A43" i="16"/>
  <c r="P27" i="2"/>
  <c r="E28" i="9"/>
  <c r="F20" i="1"/>
  <c r="V41" i="14"/>
  <c r="E12" i="9"/>
  <c r="D44" i="10"/>
  <c r="P27" i="4"/>
  <c r="F12" i="9" l="1"/>
  <c r="F12" i="10"/>
  <c r="B45" i="16"/>
  <c r="C44" i="16"/>
  <c r="D44" i="16" s="1"/>
  <c r="A44" i="16"/>
  <c r="E44" i="10"/>
  <c r="F28" i="9"/>
  <c r="S27" i="2"/>
  <c r="P13" i="11"/>
  <c r="Z41" i="14"/>
  <c r="G20" i="1"/>
  <c r="S27" i="4"/>
  <c r="F28" i="10"/>
  <c r="A24" i="3"/>
  <c r="B50" i="14" l="1"/>
  <c r="A31" i="4"/>
  <c r="J15" i="11"/>
  <c r="G28" i="10"/>
  <c r="G28" i="9"/>
  <c r="A24" i="1"/>
  <c r="F44" i="10"/>
  <c r="G12" i="10"/>
  <c r="A31" i="2"/>
  <c r="B24" i="3"/>
  <c r="C45" i="16"/>
  <c r="D45" i="16" s="1"/>
  <c r="B46" i="16"/>
  <c r="A45" i="16"/>
  <c r="G12" i="9"/>
  <c r="G44" i="10" l="1"/>
  <c r="B24" i="1"/>
  <c r="A30" i="10"/>
  <c r="D31" i="4"/>
  <c r="A14" i="9"/>
  <c r="C24" i="3"/>
  <c r="K15" i="11"/>
  <c r="B47" i="16"/>
  <c r="C46" i="16"/>
  <c r="D46" i="16" s="1"/>
  <c r="A46" i="16"/>
  <c r="D31" i="2"/>
  <c r="F50" i="14"/>
  <c r="A14" i="10"/>
  <c r="A30" i="9"/>
  <c r="B30" i="10" l="1"/>
  <c r="G31" i="2"/>
  <c r="C24" i="1"/>
  <c r="J50" i="14"/>
  <c r="B14" i="9"/>
  <c r="B14" i="10"/>
  <c r="L15" i="11"/>
  <c r="B30" i="9"/>
  <c r="C47" i="16"/>
  <c r="D47" i="16" s="1"/>
  <c r="B48" i="16"/>
  <c r="A47" i="16"/>
  <c r="D24" i="3"/>
  <c r="G31" i="4"/>
  <c r="A46" i="10"/>
  <c r="B49" i="16" l="1"/>
  <c r="C48" i="16"/>
  <c r="D48" i="16" s="1"/>
  <c r="A48" i="16"/>
  <c r="D24" i="1"/>
  <c r="B46" i="10"/>
  <c r="M15" i="11"/>
  <c r="C14" i="9"/>
  <c r="J31" i="2"/>
  <c r="J31" i="4"/>
  <c r="E24" i="3"/>
  <c r="C30" i="9"/>
  <c r="C14" i="10"/>
  <c r="N50" i="14"/>
  <c r="C30" i="10"/>
  <c r="M31" i="2" l="1"/>
  <c r="D14" i="9"/>
  <c r="D30" i="10"/>
  <c r="R50" i="14"/>
  <c r="M31" i="4"/>
  <c r="C46" i="10"/>
  <c r="D30" i="9"/>
  <c r="F24" i="3"/>
  <c r="N15" i="11"/>
  <c r="E24" i="1"/>
  <c r="D14" i="10"/>
  <c r="C49" i="16"/>
  <c r="D49" i="16" s="1"/>
  <c r="B50" i="16"/>
  <c r="A49" i="16"/>
  <c r="V50" i="14" l="1"/>
  <c r="P31" i="2"/>
  <c r="E14" i="10"/>
  <c r="F24" i="1"/>
  <c r="G24" i="3"/>
  <c r="E30" i="9"/>
  <c r="P31" i="4"/>
  <c r="E30" i="10"/>
  <c r="B51" i="16"/>
  <c r="C50" i="16"/>
  <c r="D50" i="16" s="1"/>
  <c r="A50" i="16"/>
  <c r="O15" i="11"/>
  <c r="D46" i="10"/>
  <c r="E14" i="9"/>
  <c r="F30" i="9" l="1"/>
  <c r="G24" i="1"/>
  <c r="F14" i="9"/>
  <c r="C51" i="16"/>
  <c r="D51" i="16" s="1"/>
  <c r="B52" i="16"/>
  <c r="A51" i="16"/>
  <c r="E46" i="10"/>
  <c r="Z50" i="14"/>
  <c r="P15" i="11"/>
  <c r="F30" i="10"/>
  <c r="S31" i="4"/>
  <c r="F14" i="10"/>
  <c r="S31" i="2"/>
  <c r="G14" i="9" l="1"/>
  <c r="G30" i="10"/>
  <c r="G14" i="10"/>
  <c r="B53" i="16"/>
  <c r="A52" i="16"/>
  <c r="C52" i="16"/>
  <c r="D52" i="16" s="1"/>
  <c r="G30" i="9"/>
  <c r="F46" i="10"/>
  <c r="G46" i="10" l="1"/>
  <c r="C53" i="16"/>
  <c r="D53" i="16" s="1"/>
  <c r="B54" i="16"/>
  <c r="A53" i="16"/>
  <c r="B55" i="16" l="1"/>
  <c r="C54" i="16"/>
  <c r="A54" i="16"/>
  <c r="C55" i="16" l="1"/>
  <c r="D55" i="16" s="1"/>
  <c r="B56" i="16"/>
  <c r="A55" i="16"/>
  <c r="B57" i="16" l="1"/>
  <c r="C56" i="16"/>
  <c r="A56" i="16"/>
  <c r="D56" i="16" l="1"/>
  <c r="C57" i="16"/>
  <c r="D57" i="16" s="1"/>
  <c r="B58" i="16"/>
  <c r="A57" i="16"/>
  <c r="B59" i="16" l="1"/>
  <c r="C58" i="16"/>
  <c r="D58" i="16" s="1"/>
  <c r="A58" i="16"/>
  <c r="C59" i="16" l="1"/>
  <c r="D59" i="16" s="1"/>
  <c r="B60" i="16"/>
  <c r="A59" i="16"/>
  <c r="B61" i="16" l="1"/>
  <c r="C60" i="16"/>
  <c r="D60" i="16" s="1"/>
  <c r="A60" i="16"/>
  <c r="C61" i="16" l="1"/>
  <c r="D61" i="16" s="1"/>
  <c r="B62" i="16"/>
  <c r="A61" i="16"/>
  <c r="B63" i="16" l="1"/>
  <c r="C62" i="16"/>
  <c r="D62" i="16" s="1"/>
  <c r="A62" i="16"/>
  <c r="C63" i="16" l="1"/>
  <c r="D63" i="16" s="1"/>
  <c r="B64" i="16"/>
  <c r="A63" i="16"/>
  <c r="B65" i="16" l="1"/>
  <c r="C64" i="16"/>
  <c r="D64" i="16" s="1"/>
  <c r="A64" i="16"/>
  <c r="C65" i="16" l="1"/>
  <c r="D65" i="16" s="1"/>
  <c r="B66" i="16"/>
  <c r="A65" i="16"/>
  <c r="B67" i="16" l="1"/>
  <c r="C66" i="16"/>
  <c r="D66" i="16" s="1"/>
  <c r="A66" i="16"/>
  <c r="C67" i="16" l="1"/>
  <c r="D67" i="16" s="1"/>
  <c r="B68" i="16"/>
  <c r="A67" i="16"/>
  <c r="B69" i="16" l="1"/>
  <c r="C68" i="16"/>
  <c r="D68" i="16" s="1"/>
  <c r="A68" i="16"/>
  <c r="C69" i="16" l="1"/>
  <c r="D69" i="16" s="1"/>
  <c r="B70" i="16"/>
  <c r="A69" i="16"/>
  <c r="B71" i="16" l="1"/>
  <c r="C70" i="16"/>
  <c r="D70" i="16" s="1"/>
  <c r="A70" i="16"/>
  <c r="C71" i="16" l="1"/>
  <c r="D71" i="16" s="1"/>
  <c r="B72" i="16"/>
  <c r="A71" i="16"/>
  <c r="B73" i="16" l="1"/>
  <c r="C72" i="16"/>
  <c r="D72" i="16" s="1"/>
  <c r="A72" i="16"/>
  <c r="C73" i="16" l="1"/>
  <c r="D73" i="16" s="1"/>
  <c r="B74" i="16"/>
  <c r="A73" i="16"/>
  <c r="B75" i="16" l="1"/>
  <c r="C74" i="16"/>
  <c r="D74" i="16" s="1"/>
  <c r="A74" i="16"/>
  <c r="C75" i="16" l="1"/>
  <c r="D75" i="16" s="1"/>
  <c r="B76" i="16"/>
  <c r="A75" i="16"/>
  <c r="B77" i="16" l="1"/>
  <c r="C76" i="16"/>
  <c r="D76" i="16" s="1"/>
  <c r="A76" i="16"/>
  <c r="C77" i="16" l="1"/>
  <c r="D77" i="16" s="1"/>
  <c r="B78" i="16"/>
  <c r="A77" i="16"/>
  <c r="B79" i="16" l="1"/>
  <c r="C78" i="16"/>
  <c r="D78" i="16" s="1"/>
  <c r="A78" i="16"/>
  <c r="C79" i="16" l="1"/>
  <c r="D79" i="16" s="1"/>
  <c r="B80" i="16"/>
  <c r="A79" i="16"/>
  <c r="B81" i="16" l="1"/>
  <c r="C80" i="16"/>
  <c r="D80" i="16" s="1"/>
  <c r="A80" i="16"/>
  <c r="C81" i="16" l="1"/>
  <c r="D81" i="16" s="1"/>
  <c r="B82" i="16"/>
  <c r="A81" i="16"/>
  <c r="B83" i="16" l="1"/>
  <c r="C82" i="16"/>
  <c r="D82" i="16" s="1"/>
  <c r="A82" i="16"/>
  <c r="C83" i="16" l="1"/>
  <c r="D83" i="16" s="1"/>
  <c r="B84" i="16"/>
  <c r="A83" i="16"/>
  <c r="B85" i="16" l="1"/>
  <c r="A84" i="16"/>
  <c r="C84" i="16"/>
  <c r="D84" i="16" s="1"/>
  <c r="C85" i="16" l="1"/>
  <c r="D85" i="16" s="1"/>
  <c r="B86" i="16"/>
  <c r="A85" i="16"/>
  <c r="B87" i="16" l="1"/>
  <c r="C86" i="16"/>
  <c r="D86" i="16" s="1"/>
  <c r="A86" i="16"/>
  <c r="C87" i="16" l="1"/>
  <c r="D87" i="16" s="1"/>
  <c r="B88" i="16"/>
  <c r="A87" i="16"/>
  <c r="B89" i="16" l="1"/>
  <c r="C88" i="16"/>
  <c r="D88" i="16" s="1"/>
  <c r="A88" i="16"/>
  <c r="C89" i="16" l="1"/>
  <c r="D89" i="16" s="1"/>
  <c r="B90" i="16"/>
  <c r="A89" i="16"/>
  <c r="B91" i="16" l="1"/>
  <c r="C90" i="16"/>
  <c r="D90" i="16" s="1"/>
  <c r="A90" i="16"/>
  <c r="C91" i="16" l="1"/>
  <c r="D91" i="16" s="1"/>
  <c r="B92" i="16"/>
  <c r="A91" i="16"/>
  <c r="B93" i="16" l="1"/>
  <c r="C92" i="16"/>
  <c r="D92" i="16" s="1"/>
  <c r="A92" i="16"/>
  <c r="C93" i="16" l="1"/>
  <c r="D93" i="16" s="1"/>
  <c r="B94" i="16"/>
  <c r="A93" i="16"/>
  <c r="B95" i="16" l="1"/>
  <c r="C94" i="16"/>
  <c r="D94" i="16" s="1"/>
  <c r="A94" i="16"/>
  <c r="C95" i="16" l="1"/>
  <c r="D95" i="16" s="1"/>
  <c r="A95" i="16"/>
  <c r="B96" i="16"/>
  <c r="B97" i="16" l="1"/>
  <c r="C96" i="16"/>
  <c r="D96" i="16" s="1"/>
  <c r="A96" i="16"/>
  <c r="C97" i="16" l="1"/>
  <c r="D97" i="16" s="1"/>
  <c r="B98" i="16"/>
  <c r="A97" i="16"/>
  <c r="B99" i="16" l="1"/>
  <c r="C98" i="16"/>
  <c r="D98" i="16" s="1"/>
  <c r="A98" i="16"/>
  <c r="C99" i="16" l="1"/>
  <c r="D99" i="16" s="1"/>
  <c r="B100" i="16"/>
  <c r="A99" i="16"/>
  <c r="B101" i="16" l="1"/>
  <c r="C100" i="16"/>
  <c r="D100" i="16" s="1"/>
  <c r="A100" i="16"/>
  <c r="C101" i="16" l="1"/>
  <c r="D101" i="16" s="1"/>
  <c r="B102" i="16"/>
  <c r="A101" i="16"/>
  <c r="B103" i="16" l="1"/>
  <c r="C102" i="16"/>
  <c r="D102" i="16" s="1"/>
  <c r="A102" i="16"/>
  <c r="C103" i="16" l="1"/>
  <c r="D103" i="16" s="1"/>
  <c r="B104" i="16"/>
  <c r="A103" i="16"/>
  <c r="B105" i="16" l="1"/>
  <c r="C104" i="16"/>
  <c r="D104" i="16" s="1"/>
  <c r="A104" i="16"/>
  <c r="C105" i="16" l="1"/>
  <c r="D105" i="16" s="1"/>
  <c r="B106" i="16"/>
  <c r="A105" i="16"/>
  <c r="B107" i="16" l="1"/>
  <c r="C106" i="16"/>
  <c r="D106" i="16" s="1"/>
  <c r="A106" i="16"/>
  <c r="C107" i="16" l="1"/>
  <c r="D107" i="16" s="1"/>
  <c r="B108" i="16"/>
  <c r="A107" i="16"/>
  <c r="B109" i="16" l="1"/>
  <c r="C108" i="16"/>
  <c r="D108" i="16" s="1"/>
  <c r="A108" i="16"/>
  <c r="C109" i="16" l="1"/>
  <c r="D109" i="16" s="1"/>
  <c r="B110" i="16"/>
  <c r="A109" i="16"/>
  <c r="C110" i="16" l="1"/>
  <c r="A110" i="16"/>
  <c r="D110" i="16" l="1"/>
  <c r="D15" i="16"/>
  <c r="D16" i="16"/>
  <c r="D17" i="16"/>
  <c r="D19" i="16"/>
  <c r="D18" i="16"/>
  <c r="D21" i="16"/>
  <c r="D20" i="16"/>
  <c r="D23" i="16"/>
  <c r="D22" i="16"/>
  <c r="D24" i="16"/>
  <c r="D28" i="16"/>
  <c r="D26" i="16"/>
  <c r="D25" i="16"/>
  <c r="D30" i="16"/>
  <c r="D29" i="16"/>
  <c r="D27" i="16"/>
  <c r="D32" i="16"/>
  <c r="D31" i="16"/>
  <c r="D33" i="16"/>
  <c r="D34" i="16"/>
  <c r="D35" i="16"/>
  <c r="D54" i="16"/>
  <c r="E71" i="16" l="1"/>
  <c r="E16" i="16"/>
  <c r="E67" i="16"/>
  <c r="E78" i="16"/>
  <c r="E26" i="16"/>
  <c r="E55" i="16"/>
  <c r="E38" i="16"/>
  <c r="E18" i="16"/>
  <c r="E47" i="16"/>
  <c r="E106" i="16"/>
  <c r="E52" i="16"/>
  <c r="E58" i="16"/>
  <c r="E65" i="16"/>
  <c r="E92" i="16"/>
  <c r="E37" i="16"/>
  <c r="E98" i="16"/>
  <c r="E80" i="16"/>
  <c r="E102" i="16"/>
  <c r="E46" i="16"/>
  <c r="E72" i="16"/>
  <c r="E93" i="16"/>
  <c r="E41" i="16"/>
  <c r="E21" i="16"/>
  <c r="E23" i="16"/>
  <c r="E81" i="16"/>
  <c r="E110" i="16"/>
  <c r="E45" i="16"/>
  <c r="E85" i="16"/>
  <c r="E28" i="16"/>
  <c r="E32" i="16"/>
  <c r="E88" i="16"/>
  <c r="E63" i="16"/>
  <c r="E27" i="16"/>
  <c r="E70" i="16"/>
  <c r="E94" i="16"/>
  <c r="E14" i="16"/>
  <c r="E68" i="16"/>
  <c r="E43" i="16"/>
  <c r="E86" i="16"/>
  <c r="E99" i="16"/>
  <c r="E107" i="16"/>
  <c r="E13" i="16"/>
  <c r="E20" i="16"/>
  <c r="E75" i="16"/>
  <c r="E56" i="16"/>
  <c r="E79" i="16"/>
  <c r="E73" i="16"/>
  <c r="E76" i="16"/>
  <c r="E62" i="16"/>
  <c r="E84" i="16"/>
  <c r="E61" i="16"/>
  <c r="E57" i="16"/>
  <c r="E15" i="16"/>
  <c r="E90" i="16"/>
  <c r="E29" i="16"/>
  <c r="E96" i="16"/>
  <c r="E69" i="16"/>
  <c r="E24" i="16"/>
  <c r="E42" i="16"/>
  <c r="E51" i="16"/>
  <c r="E87" i="16"/>
  <c r="E100" i="16"/>
  <c r="E83" i="16"/>
  <c r="E25" i="16"/>
  <c r="E39" i="16"/>
  <c r="E12" i="16"/>
  <c r="E22" i="16"/>
  <c r="E54" i="16"/>
  <c r="E30" i="16"/>
  <c r="E34" i="16"/>
  <c r="E49" i="16"/>
  <c r="E48" i="16"/>
  <c r="E77" i="16"/>
  <c r="E31" i="16"/>
  <c r="E59" i="16"/>
  <c r="E40" i="16"/>
  <c r="E60" i="16"/>
  <c r="E33" i="16"/>
  <c r="E103" i="16"/>
  <c r="E36" i="16"/>
  <c r="E66" i="16"/>
  <c r="E89" i="16"/>
  <c r="E64" i="16"/>
  <c r="E95" i="16"/>
  <c r="E109" i="16"/>
  <c r="E101" i="16"/>
  <c r="E104" i="16"/>
  <c r="E74" i="16"/>
  <c r="E17" i="16"/>
  <c r="E35" i="16"/>
  <c r="E105" i="16"/>
  <c r="E108" i="16"/>
  <c r="E53" i="16"/>
  <c r="E91" i="16"/>
  <c r="E97" i="16"/>
  <c r="E11" i="16"/>
  <c r="E19" i="16"/>
  <c r="E50" i="16"/>
  <c r="E82" i="16"/>
  <c r="E44" i="16"/>
  <c r="G84" i="16" l="1"/>
  <c r="F84" i="16"/>
  <c r="G79" i="16"/>
  <c r="F79" i="16"/>
  <c r="F13" i="16"/>
  <c r="G13" i="16"/>
  <c r="G43" i="16"/>
  <c r="F43" i="16"/>
  <c r="G70" i="16"/>
  <c r="F70" i="16"/>
  <c r="F32" i="16"/>
  <c r="G32" i="16"/>
  <c r="G110" i="16"/>
  <c r="F110" i="16"/>
  <c r="G41" i="16"/>
  <c r="F41" i="16"/>
  <c r="G102" i="16"/>
  <c r="F102" i="16"/>
  <c r="G92" i="16"/>
  <c r="F92" i="16"/>
  <c r="G106" i="16"/>
  <c r="F106" i="16"/>
  <c r="G55" i="16"/>
  <c r="F55" i="16"/>
  <c r="F16" i="16"/>
  <c r="G16" i="16"/>
  <c r="G44" i="16"/>
  <c r="F44" i="16"/>
  <c r="F11" i="16"/>
  <c r="J11" i="16" s="1"/>
  <c r="G108" i="16"/>
  <c r="F108" i="16"/>
  <c r="G74" i="16"/>
  <c r="F74" i="16"/>
  <c r="G95" i="16"/>
  <c r="F95" i="16"/>
  <c r="G36" i="16"/>
  <c r="F36" i="16"/>
  <c r="G40" i="16"/>
  <c r="F40" i="16"/>
  <c r="G48" i="16"/>
  <c r="F48" i="16"/>
  <c r="G54" i="16"/>
  <c r="F54" i="16"/>
  <c r="F25" i="16"/>
  <c r="G25" i="16"/>
  <c r="F51" i="16"/>
  <c r="G51" i="16"/>
  <c r="G96" i="16"/>
  <c r="F96" i="16"/>
  <c r="G57" i="16"/>
  <c r="F57" i="16"/>
  <c r="G76" i="16"/>
  <c r="F76" i="16"/>
  <c r="G75" i="16"/>
  <c r="F75" i="16"/>
  <c r="G99" i="16"/>
  <c r="F99" i="16"/>
  <c r="F14" i="16"/>
  <c r="G14" i="16" s="1"/>
  <c r="G63" i="16"/>
  <c r="F63" i="16"/>
  <c r="G85" i="16"/>
  <c r="F85" i="16"/>
  <c r="F23" i="16"/>
  <c r="G23" i="16" s="1"/>
  <c r="G72" i="16"/>
  <c r="F72" i="16"/>
  <c r="G98" i="16"/>
  <c r="F98" i="16"/>
  <c r="G58" i="16"/>
  <c r="F58" i="16"/>
  <c r="F18" i="16"/>
  <c r="G18" i="16"/>
  <c r="G78" i="16"/>
  <c r="F78" i="16"/>
  <c r="G82" i="16"/>
  <c r="F82" i="16"/>
  <c r="G97" i="16"/>
  <c r="F97" i="16"/>
  <c r="G105" i="16"/>
  <c r="F105" i="16"/>
  <c r="G104" i="16"/>
  <c r="F104" i="16"/>
  <c r="G64" i="16"/>
  <c r="F64" i="16"/>
  <c r="G103" i="16"/>
  <c r="F103" i="16"/>
  <c r="G59" i="16"/>
  <c r="F59" i="16"/>
  <c r="G49" i="16"/>
  <c r="F49" i="16"/>
  <c r="F22" i="16"/>
  <c r="G22" i="16" s="1"/>
  <c r="G83" i="16"/>
  <c r="F83" i="16"/>
  <c r="G42" i="16"/>
  <c r="F42" i="16"/>
  <c r="F29" i="16"/>
  <c r="G29" i="16"/>
  <c r="G61" i="16"/>
  <c r="F61" i="16"/>
  <c r="G73" i="16"/>
  <c r="F73" i="16"/>
  <c r="F20" i="16"/>
  <c r="G20" i="16"/>
  <c r="G86" i="16"/>
  <c r="F86" i="16"/>
  <c r="G94" i="16"/>
  <c r="F94" i="16"/>
  <c r="G88" i="16"/>
  <c r="F88" i="16"/>
  <c r="G45" i="16"/>
  <c r="F45" i="16"/>
  <c r="F21" i="16"/>
  <c r="G21" i="16"/>
  <c r="G46" i="16"/>
  <c r="F46" i="16"/>
  <c r="G37" i="16"/>
  <c r="F37" i="16"/>
  <c r="G52" i="16"/>
  <c r="F52" i="16"/>
  <c r="G38" i="16"/>
  <c r="F38" i="16"/>
  <c r="G67" i="16"/>
  <c r="F67" i="16"/>
  <c r="G50" i="16"/>
  <c r="F50" i="16"/>
  <c r="G91" i="16"/>
  <c r="F91" i="16"/>
  <c r="G35" i="16"/>
  <c r="F35" i="16"/>
  <c r="G101" i="16"/>
  <c r="F101" i="16"/>
  <c r="G89" i="16"/>
  <c r="F89" i="16"/>
  <c r="G33" i="16"/>
  <c r="F33" i="16"/>
  <c r="F31" i="16"/>
  <c r="G31" i="16" s="1"/>
  <c r="G34" i="16"/>
  <c r="F34" i="16"/>
  <c r="F12" i="16"/>
  <c r="G12" i="16"/>
  <c r="G100" i="16"/>
  <c r="F100" i="16"/>
  <c r="F24" i="16"/>
  <c r="G24" i="16"/>
  <c r="G90" i="16"/>
  <c r="F90" i="16"/>
  <c r="F19" i="16"/>
  <c r="G19" i="16" s="1"/>
  <c r="G53" i="16"/>
  <c r="F53" i="16"/>
  <c r="F17" i="16"/>
  <c r="G17" i="16"/>
  <c r="G109" i="16"/>
  <c r="F109" i="16"/>
  <c r="G66" i="16"/>
  <c r="F66" i="16"/>
  <c r="G60" i="16"/>
  <c r="F60" i="16"/>
  <c r="G77" i="16"/>
  <c r="F77" i="16"/>
  <c r="F30" i="16"/>
  <c r="G30" i="16" s="1"/>
  <c r="G39" i="16"/>
  <c r="F39" i="16"/>
  <c r="G87" i="16"/>
  <c r="F87" i="16"/>
  <c r="G69" i="16"/>
  <c r="F69" i="16"/>
  <c r="F15" i="16"/>
  <c r="G15" i="16" s="1"/>
  <c r="G62" i="16"/>
  <c r="F62" i="16"/>
  <c r="G56" i="16"/>
  <c r="F56" i="16"/>
  <c r="G107" i="16"/>
  <c r="F107" i="16"/>
  <c r="G68" i="16"/>
  <c r="F68" i="16"/>
  <c r="F27" i="16"/>
  <c r="G27" i="16" s="1"/>
  <c r="F28" i="16"/>
  <c r="G28" i="16"/>
  <c r="G81" i="16"/>
  <c r="F81" i="16"/>
  <c r="G93" i="16"/>
  <c r="F93" i="16"/>
  <c r="G80" i="16"/>
  <c r="F80" i="16"/>
  <c r="G65" i="16"/>
  <c r="F65" i="16"/>
  <c r="G47" i="16"/>
  <c r="F47" i="16"/>
  <c r="F26" i="16"/>
  <c r="G26" i="16"/>
  <c r="G71" i="16"/>
  <c r="F71" i="16"/>
  <c r="K11" i="16" l="1"/>
  <c r="N11" i="16" s="1"/>
  <c r="G11" i="16"/>
  <c r="H12" i="16" s="1"/>
  <c r="P11" i="16" l="1"/>
  <c r="O11" i="16"/>
  <c r="I24" i="16"/>
  <c r="I22" i="16"/>
  <c r="I31" i="16"/>
  <c r="I25" i="16"/>
  <c r="I14" i="16"/>
  <c r="H13" i="16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H32" i="16" s="1"/>
  <c r="H33" i="16" s="1"/>
  <c r="H34" i="16" s="1"/>
  <c r="H35" i="16" s="1"/>
  <c r="H36" i="16" s="1"/>
  <c r="H37" i="16" s="1"/>
  <c r="H38" i="16" s="1"/>
  <c r="H39" i="16" s="1"/>
  <c r="H40" i="16" s="1"/>
  <c r="H41" i="16" s="1"/>
  <c r="H42" i="16" s="1"/>
  <c r="H43" i="16" s="1"/>
  <c r="H44" i="16" s="1"/>
  <c r="H45" i="16" s="1"/>
  <c r="H46" i="16" s="1"/>
  <c r="H47" i="16" s="1"/>
  <c r="H48" i="16" s="1"/>
  <c r="H49" i="16" s="1"/>
  <c r="H50" i="16" s="1"/>
  <c r="H51" i="16" s="1"/>
  <c r="H52" i="16" s="1"/>
  <c r="H53" i="16" s="1"/>
  <c r="H54" i="16" s="1"/>
  <c r="H55" i="16" s="1"/>
  <c r="H56" i="16" s="1"/>
  <c r="H57" i="16" s="1"/>
  <c r="H58" i="16" s="1"/>
  <c r="H59" i="16" s="1"/>
  <c r="H60" i="16" s="1"/>
  <c r="H61" i="16" s="1"/>
  <c r="H62" i="16" s="1"/>
  <c r="H63" i="16" s="1"/>
  <c r="H64" i="16" s="1"/>
  <c r="H65" i="16" s="1"/>
  <c r="H66" i="16" s="1"/>
  <c r="H67" i="16" s="1"/>
  <c r="H68" i="16" s="1"/>
  <c r="H69" i="16" s="1"/>
  <c r="H70" i="16" s="1"/>
  <c r="H71" i="16" s="1"/>
  <c r="H72" i="16" s="1"/>
  <c r="H73" i="16" s="1"/>
  <c r="H74" i="16" s="1"/>
  <c r="H75" i="16" s="1"/>
  <c r="H76" i="16" s="1"/>
  <c r="H77" i="16" s="1"/>
  <c r="H78" i="16" s="1"/>
  <c r="H79" i="16" s="1"/>
  <c r="H80" i="16" s="1"/>
  <c r="H81" i="16" s="1"/>
  <c r="H82" i="16" s="1"/>
  <c r="H83" i="16" s="1"/>
  <c r="H84" i="16" s="1"/>
  <c r="H85" i="16" s="1"/>
  <c r="H86" i="16" s="1"/>
  <c r="H87" i="16" s="1"/>
  <c r="H88" i="16" s="1"/>
  <c r="H89" i="16" s="1"/>
  <c r="H90" i="16" s="1"/>
  <c r="H91" i="16" s="1"/>
  <c r="H92" i="16" s="1"/>
  <c r="H93" i="16" s="1"/>
  <c r="H94" i="16" s="1"/>
  <c r="H95" i="16" s="1"/>
  <c r="H96" i="16" s="1"/>
  <c r="H97" i="16" s="1"/>
  <c r="H98" i="16" s="1"/>
  <c r="H99" i="16" s="1"/>
  <c r="H100" i="16" s="1"/>
  <c r="H101" i="16" s="1"/>
  <c r="H102" i="16" s="1"/>
  <c r="H103" i="16" s="1"/>
  <c r="H104" i="16" s="1"/>
  <c r="H105" i="16" s="1"/>
  <c r="H106" i="16" s="1"/>
  <c r="H107" i="16" s="1"/>
  <c r="H108" i="16" s="1"/>
  <c r="H109" i="16" s="1"/>
  <c r="H110" i="16" s="1"/>
  <c r="I29" i="16"/>
  <c r="I18" i="16"/>
  <c r="L11" i="16"/>
  <c r="M11" i="16" s="1"/>
  <c r="Q11" i="16"/>
  <c r="I51" i="16" l="1"/>
  <c r="I55" i="16"/>
  <c r="I98" i="16"/>
  <c r="I67" i="16"/>
  <c r="I110" i="16"/>
  <c r="I53" i="16"/>
  <c r="I65" i="16"/>
  <c r="I86" i="16"/>
  <c r="I40" i="16"/>
  <c r="I56" i="16"/>
  <c r="I72" i="16"/>
  <c r="I88" i="16"/>
  <c r="I104" i="16"/>
  <c r="E5" i="3"/>
  <c r="R7" i="14"/>
  <c r="E5" i="1"/>
  <c r="N6" i="11"/>
  <c r="M12" i="4"/>
  <c r="M12" i="2"/>
  <c r="E5" i="10"/>
  <c r="E5" i="9"/>
  <c r="I94" i="16"/>
  <c r="I30" i="16"/>
  <c r="I62" i="16"/>
  <c r="I50" i="16"/>
  <c r="I23" i="16"/>
  <c r="I66" i="16"/>
  <c r="I109" i="16"/>
  <c r="I35" i="16"/>
  <c r="I78" i="16"/>
  <c r="I15" i="16"/>
  <c r="I37" i="16"/>
  <c r="I58" i="16"/>
  <c r="I79" i="16"/>
  <c r="I101" i="16"/>
  <c r="I27" i="16"/>
  <c r="I49" i="16"/>
  <c r="I70" i="16"/>
  <c r="I91" i="16"/>
  <c r="I12" i="16"/>
  <c r="J12" i="16" s="1"/>
  <c r="I28" i="16"/>
  <c r="I44" i="16"/>
  <c r="I60" i="16"/>
  <c r="I76" i="16"/>
  <c r="I92" i="16"/>
  <c r="I108" i="16"/>
  <c r="I46" i="16"/>
  <c r="I89" i="16"/>
  <c r="I21" i="16"/>
  <c r="I42" i="16"/>
  <c r="I63" i="16"/>
  <c r="I85" i="16"/>
  <c r="I106" i="16"/>
  <c r="I33" i="16"/>
  <c r="I54" i="16"/>
  <c r="I75" i="16"/>
  <c r="I97" i="16"/>
  <c r="I16" i="16"/>
  <c r="I32" i="16"/>
  <c r="I48" i="16"/>
  <c r="I64" i="16"/>
  <c r="I80" i="16"/>
  <c r="I96" i="16"/>
  <c r="I103" i="16"/>
  <c r="I41" i="16"/>
  <c r="I13" i="16"/>
  <c r="J13" i="16" s="1"/>
  <c r="I74" i="16"/>
  <c r="I95" i="16"/>
  <c r="I43" i="16"/>
  <c r="I107" i="16"/>
  <c r="I39" i="16"/>
  <c r="I73" i="16"/>
  <c r="I83" i="16"/>
  <c r="I71" i="16"/>
  <c r="I34" i="16"/>
  <c r="I77" i="16"/>
  <c r="I82" i="16"/>
  <c r="I61" i="16"/>
  <c r="I19" i="16"/>
  <c r="I105" i="16"/>
  <c r="I93" i="16"/>
  <c r="I45" i="16"/>
  <c r="I87" i="16"/>
  <c r="J14" i="16"/>
  <c r="I57" i="16"/>
  <c r="I99" i="16"/>
  <c r="I26" i="16"/>
  <c r="I47" i="16"/>
  <c r="I69" i="16"/>
  <c r="I90" i="16"/>
  <c r="I17" i="16"/>
  <c r="I38" i="16"/>
  <c r="I59" i="16"/>
  <c r="I81" i="16"/>
  <c r="I102" i="16"/>
  <c r="I20" i="16"/>
  <c r="I36" i="16"/>
  <c r="I52" i="16"/>
  <c r="I68" i="16"/>
  <c r="I84" i="16"/>
  <c r="I100" i="16"/>
  <c r="G7" i="13"/>
  <c r="K14" i="16" l="1"/>
  <c r="L14" i="16" s="1"/>
  <c r="M14" i="16" s="1"/>
  <c r="Q14" i="16"/>
  <c r="J15" i="16"/>
  <c r="K12" i="16"/>
  <c r="K13" i="16" s="1"/>
  <c r="L12" i="16"/>
  <c r="M12" i="16" s="1"/>
  <c r="Q13" i="16" l="1"/>
  <c r="N13" i="16"/>
  <c r="L13" i="16"/>
  <c r="M13" i="16" s="1"/>
  <c r="Q15" i="16"/>
  <c r="K15" i="16"/>
  <c r="N15" i="16" s="1"/>
  <c r="N14" i="16"/>
  <c r="Q12" i="16"/>
  <c r="N12" i="16"/>
  <c r="J16" i="16"/>
  <c r="P15" i="16" l="1"/>
  <c r="O15" i="16"/>
  <c r="K16" i="16"/>
  <c r="L16" i="16" s="1"/>
  <c r="M16" i="16" s="1"/>
  <c r="J17" i="16"/>
  <c r="O13" i="16"/>
  <c r="E7" i="1" s="1"/>
  <c r="P13" i="16"/>
  <c r="O12" i="16"/>
  <c r="P12" i="16"/>
  <c r="L15" i="16"/>
  <c r="M15" i="16" s="1"/>
  <c r="G5" i="9"/>
  <c r="P6" i="11"/>
  <c r="G5" i="3"/>
  <c r="P14" i="16"/>
  <c r="O14" i="16"/>
  <c r="P12" i="4" s="1"/>
  <c r="S12" i="4"/>
  <c r="G5" i="10"/>
  <c r="S12" i="2"/>
  <c r="F5" i="3" l="1"/>
  <c r="F5" i="10"/>
  <c r="Z7" i="14"/>
  <c r="G5" i="1"/>
  <c r="P12" i="2"/>
  <c r="K17" i="16"/>
  <c r="N17" i="16" s="1"/>
  <c r="J18" i="16"/>
  <c r="O6" i="11"/>
  <c r="E7" i="3"/>
  <c r="R9" i="14"/>
  <c r="Q16" i="16"/>
  <c r="F5" i="1"/>
  <c r="L7" i="13"/>
  <c r="G9" i="13"/>
  <c r="J7" i="13"/>
  <c r="G8" i="13"/>
  <c r="N16" i="16"/>
  <c r="M14" i="4"/>
  <c r="F5" i="9"/>
  <c r="V7" i="14"/>
  <c r="E6" i="1"/>
  <c r="R8" i="14"/>
  <c r="M13" i="2"/>
  <c r="E6" i="3"/>
  <c r="M13" i="4"/>
  <c r="M14" i="2"/>
  <c r="P17" i="16" l="1"/>
  <c r="O17" i="16"/>
  <c r="K18" i="16"/>
  <c r="Q18" i="16" s="1"/>
  <c r="L18" i="16"/>
  <c r="N18" i="16"/>
  <c r="O18" i="16" s="1"/>
  <c r="M18" i="16"/>
  <c r="J19" i="16"/>
  <c r="Q17" i="16"/>
  <c r="L17" i="16"/>
  <c r="M17" i="16" s="1"/>
  <c r="P16" i="16"/>
  <c r="O16" i="16"/>
  <c r="D16" i="4" l="1"/>
  <c r="B9" i="3"/>
  <c r="B7" i="10"/>
  <c r="P18" i="16"/>
  <c r="B16" i="14"/>
  <c r="A9" i="1"/>
  <c r="J8" i="11"/>
  <c r="A9" i="3"/>
  <c r="A16" i="2"/>
  <c r="A7" i="10"/>
  <c r="A7" i="9"/>
  <c r="A16" i="4"/>
  <c r="N19" i="16"/>
  <c r="P19" i="16" s="1"/>
  <c r="K19" i="16"/>
  <c r="L19" i="16" s="1"/>
  <c r="M19" i="16" s="1"/>
  <c r="J20" i="16"/>
  <c r="G10" i="13"/>
  <c r="G12" i="13"/>
  <c r="G11" i="13"/>
  <c r="K20" i="16" l="1"/>
  <c r="L20" i="16" s="1"/>
  <c r="M20" i="16" s="1"/>
  <c r="J21" i="16"/>
  <c r="O19" i="16"/>
  <c r="Q19" i="16"/>
  <c r="G13" i="13" s="1"/>
  <c r="K21" i="16" l="1"/>
  <c r="N21" i="16" s="1"/>
  <c r="J22" i="16"/>
  <c r="N20" i="16"/>
  <c r="Q20" i="16"/>
  <c r="P21" i="16" l="1"/>
  <c r="O21" i="16"/>
  <c r="K22" i="16"/>
  <c r="L22" i="16"/>
  <c r="N22" i="16"/>
  <c r="P22" i="16" s="1"/>
  <c r="Q22" i="16"/>
  <c r="M22" i="16"/>
  <c r="O22" i="16"/>
  <c r="J23" i="16"/>
  <c r="L21" i="16"/>
  <c r="M21" i="16" s="1"/>
  <c r="P20" i="16"/>
  <c r="O20" i="16"/>
  <c r="Q21" i="16"/>
  <c r="K23" i="16" l="1"/>
  <c r="N23" i="16" s="1"/>
  <c r="J24" i="16"/>
  <c r="P23" i="16" l="1"/>
  <c r="O23" i="16"/>
  <c r="Q23" i="16"/>
  <c r="L23" i="16"/>
  <c r="M23" i="16" s="1"/>
  <c r="K24" i="16"/>
  <c r="N24" i="16" s="1"/>
  <c r="L24" i="16"/>
  <c r="M24" i="16" s="1"/>
  <c r="Q24" i="16"/>
  <c r="J25" i="16"/>
  <c r="P24" i="16" l="1"/>
  <c r="O24" i="16"/>
  <c r="K25" i="16"/>
  <c r="L25" i="16" s="1"/>
  <c r="M25" i="16" s="1"/>
  <c r="Q25" i="16"/>
  <c r="J26" i="16"/>
  <c r="N25" i="16" l="1"/>
  <c r="K26" i="16"/>
  <c r="Q26" i="16" s="1"/>
  <c r="J27" i="16"/>
  <c r="K27" i="16" l="1"/>
  <c r="N27" i="16" s="1"/>
  <c r="J28" i="16"/>
  <c r="N26" i="16"/>
  <c r="L26" i="16"/>
  <c r="M26" i="16" s="1"/>
  <c r="O25" i="16"/>
  <c r="P25" i="16"/>
  <c r="P27" i="16" l="1"/>
  <c r="O27" i="16"/>
  <c r="K28" i="16"/>
  <c r="L28" i="16"/>
  <c r="O28" i="16"/>
  <c r="N28" i="16"/>
  <c r="P28" i="16" s="1"/>
  <c r="M28" i="16"/>
  <c r="Q28" i="16"/>
  <c r="J29" i="16"/>
  <c r="Q27" i="16"/>
  <c r="L27" i="16"/>
  <c r="M27" i="16" s="1"/>
  <c r="O26" i="16"/>
  <c r="P26" i="16"/>
  <c r="K29" i="16" l="1"/>
  <c r="N29" i="16" s="1"/>
  <c r="J30" i="16"/>
  <c r="P29" i="16" l="1"/>
  <c r="O29" i="16"/>
  <c r="K30" i="16"/>
  <c r="L30" i="16"/>
  <c r="M30" i="16" s="1"/>
  <c r="N30" i="16"/>
  <c r="P30" i="16" s="1"/>
  <c r="Q30" i="16"/>
  <c r="O30" i="16"/>
  <c r="J31" i="16"/>
  <c r="L29" i="16"/>
  <c r="M29" i="16" s="1"/>
  <c r="Q29" i="16"/>
  <c r="K31" i="16" l="1"/>
  <c r="N31" i="16" s="1"/>
  <c r="J32" i="16"/>
  <c r="P31" i="16" l="1"/>
  <c r="O31" i="16"/>
  <c r="Q31" i="16"/>
  <c r="L31" i="16"/>
  <c r="M31" i="16" s="1"/>
  <c r="K32" i="16"/>
  <c r="N32" i="16" s="1"/>
  <c r="L32" i="16"/>
  <c r="Q32" i="16"/>
  <c r="M32" i="16"/>
  <c r="J33" i="16"/>
  <c r="P32" i="16" l="1"/>
  <c r="O32" i="16"/>
  <c r="K33" i="16"/>
  <c r="L33" i="16" s="1"/>
  <c r="M33" i="16" s="1"/>
  <c r="Q33" i="16"/>
  <c r="J34" i="16"/>
  <c r="K34" i="16" l="1"/>
  <c r="L34" i="16" s="1"/>
  <c r="M34" i="16" s="1"/>
  <c r="J35" i="16"/>
  <c r="N33" i="16"/>
  <c r="P35" i="16" l="1"/>
  <c r="Q35" i="16"/>
  <c r="M35" i="16"/>
  <c r="L35" i="16"/>
  <c r="N35" i="16"/>
  <c r="O35" i="16"/>
  <c r="K35" i="16"/>
  <c r="J36" i="16"/>
  <c r="N34" i="16"/>
  <c r="Q34" i="16"/>
  <c r="P33" i="16"/>
  <c r="O33" i="16"/>
  <c r="P36" i="16" l="1"/>
  <c r="L36" i="16"/>
  <c r="Q36" i="16"/>
  <c r="N36" i="16"/>
  <c r="M36" i="16"/>
  <c r="K36" i="16"/>
  <c r="O36" i="16"/>
  <c r="J37" i="16"/>
  <c r="P34" i="16"/>
  <c r="O34" i="16"/>
  <c r="L37" i="16" l="1"/>
  <c r="P37" i="16"/>
  <c r="N37" i="16"/>
  <c r="Q37" i="16"/>
  <c r="O37" i="16"/>
  <c r="K37" i="16"/>
  <c r="M37" i="16"/>
  <c r="J38" i="16"/>
  <c r="L38" i="16" l="1"/>
  <c r="P38" i="16"/>
  <c r="Q38" i="16"/>
  <c r="N38" i="16"/>
  <c r="M38" i="16"/>
  <c r="O38" i="16"/>
  <c r="K38" i="16"/>
  <c r="J39" i="16"/>
  <c r="P39" i="16" l="1"/>
  <c r="L39" i="16"/>
  <c r="Q39" i="16"/>
  <c r="M39" i="16"/>
  <c r="K39" i="16"/>
  <c r="N39" i="16"/>
  <c r="O39" i="16"/>
  <c r="J40" i="16"/>
  <c r="P40" i="16" l="1"/>
  <c r="N40" i="16"/>
  <c r="M40" i="16"/>
  <c r="L40" i="16"/>
  <c r="Q40" i="16"/>
  <c r="O40" i="16"/>
  <c r="K40" i="16"/>
  <c r="J41" i="16"/>
  <c r="L41" i="16" l="1"/>
  <c r="P41" i="16"/>
  <c r="N41" i="16"/>
  <c r="Q41" i="16"/>
  <c r="M41" i="16"/>
  <c r="O41" i="16"/>
  <c r="K41" i="16"/>
  <c r="J42" i="16"/>
  <c r="L42" i="16" l="1"/>
  <c r="Q42" i="16"/>
  <c r="P42" i="16"/>
  <c r="O42" i="16"/>
  <c r="K42" i="16"/>
  <c r="N42" i="16"/>
  <c r="M42" i="16"/>
  <c r="J43" i="16"/>
  <c r="P43" i="16" l="1"/>
  <c r="Q43" i="16"/>
  <c r="M43" i="16"/>
  <c r="L43" i="16"/>
  <c r="N43" i="16"/>
  <c r="O43" i="16"/>
  <c r="K43" i="16"/>
  <c r="J44" i="16"/>
  <c r="P44" i="16" l="1"/>
  <c r="L44" i="16"/>
  <c r="Q44" i="16"/>
  <c r="N44" i="16"/>
  <c r="M44" i="16"/>
  <c r="K44" i="16"/>
  <c r="O44" i="16"/>
  <c r="J45" i="16"/>
  <c r="L45" i="16" l="1"/>
  <c r="N45" i="16"/>
  <c r="P45" i="16"/>
  <c r="O45" i="16"/>
  <c r="K45" i="16"/>
  <c r="Q45" i="16"/>
  <c r="M45" i="16"/>
  <c r="J46" i="16"/>
  <c r="L46" i="16" l="1"/>
  <c r="P46" i="16"/>
  <c r="Q46" i="16"/>
  <c r="N46" i="16"/>
  <c r="M46" i="16"/>
  <c r="O46" i="16"/>
  <c r="K46" i="16"/>
  <c r="J47" i="16"/>
  <c r="P47" i="16" l="1"/>
  <c r="L47" i="16"/>
  <c r="Q47" i="16"/>
  <c r="M47" i="16"/>
  <c r="N47" i="16"/>
  <c r="K47" i="16"/>
  <c r="O47" i="16"/>
  <c r="J48" i="16"/>
  <c r="P48" i="16" l="1"/>
  <c r="L48" i="16"/>
  <c r="N48" i="16"/>
  <c r="M48" i="16"/>
  <c r="Q48" i="16"/>
  <c r="O48" i="16"/>
  <c r="K48" i="16"/>
  <c r="J49" i="16"/>
  <c r="L49" i="16" l="1"/>
  <c r="P49" i="16"/>
  <c r="N49" i="16"/>
  <c r="Q49" i="16"/>
  <c r="M49" i="16"/>
  <c r="O49" i="16"/>
  <c r="K49" i="16"/>
  <c r="J50" i="16"/>
  <c r="L50" i="16" l="1"/>
  <c r="Q50" i="16"/>
  <c r="O50" i="16"/>
  <c r="K50" i="16"/>
  <c r="P50" i="16"/>
  <c r="M50" i="16"/>
  <c r="N50" i="16"/>
  <c r="J51" i="16"/>
  <c r="P51" i="16" l="1"/>
  <c r="Q51" i="16"/>
  <c r="M51" i="16"/>
  <c r="N51" i="16"/>
  <c r="L51" i="16"/>
  <c r="O51" i="16"/>
  <c r="K51" i="16"/>
  <c r="J52" i="16"/>
  <c r="P52" i="16" l="1"/>
  <c r="L52" i="16"/>
  <c r="N52" i="16"/>
  <c r="Q52" i="16"/>
  <c r="M52" i="16"/>
  <c r="K52" i="16"/>
  <c r="O52" i="16"/>
  <c r="J53" i="16"/>
  <c r="L53" i="16" l="1"/>
  <c r="P53" i="16"/>
  <c r="N53" i="16"/>
  <c r="Q53" i="16"/>
  <c r="O53" i="16"/>
  <c r="K53" i="16"/>
  <c r="M53" i="16"/>
  <c r="J54" i="16"/>
  <c r="L54" i="16" l="1"/>
  <c r="P54" i="16"/>
  <c r="Q54" i="16"/>
  <c r="N54" i="16"/>
  <c r="M54" i="16"/>
  <c r="O54" i="16"/>
  <c r="K54" i="16"/>
  <c r="J55" i="16"/>
  <c r="P55" i="16" l="1"/>
  <c r="L55" i="16"/>
  <c r="Q55" i="16"/>
  <c r="M55" i="16"/>
  <c r="N55" i="16"/>
  <c r="K55" i="16"/>
  <c r="O55" i="16"/>
  <c r="J56" i="16"/>
  <c r="P56" i="16" l="1"/>
  <c r="N56" i="16"/>
  <c r="M56" i="16"/>
  <c r="L56" i="16"/>
  <c r="Q56" i="16"/>
  <c r="O56" i="16"/>
  <c r="K56" i="16"/>
  <c r="J57" i="16"/>
  <c r="L57" i="16" l="1"/>
  <c r="N57" i="16"/>
  <c r="P57" i="16"/>
  <c r="Q57" i="16"/>
  <c r="M57" i="16"/>
  <c r="O57" i="16"/>
  <c r="K57" i="16"/>
  <c r="J58" i="16"/>
  <c r="L58" i="16" l="1"/>
  <c r="Q58" i="16"/>
  <c r="P58" i="16"/>
  <c r="O58" i="16"/>
  <c r="K58" i="16"/>
  <c r="N58" i="16"/>
  <c r="M58" i="16"/>
  <c r="J59" i="16"/>
  <c r="P59" i="16" l="1"/>
  <c r="Q59" i="16"/>
  <c r="M59" i="16"/>
  <c r="L59" i="16"/>
  <c r="N59" i="16"/>
  <c r="O59" i="16"/>
  <c r="K59" i="16"/>
  <c r="J60" i="16"/>
  <c r="P60" i="16" l="1"/>
  <c r="L60" i="16"/>
  <c r="N60" i="16"/>
  <c r="Q60" i="16"/>
  <c r="M60" i="16"/>
  <c r="K60" i="16"/>
  <c r="O60" i="16"/>
  <c r="J61" i="16"/>
  <c r="L61" i="16" l="1"/>
  <c r="N61" i="16"/>
  <c r="O61" i="16"/>
  <c r="K61" i="16"/>
  <c r="Q61" i="16"/>
  <c r="P61" i="16"/>
  <c r="M61" i="16"/>
  <c r="J62" i="16"/>
  <c r="L62" i="16" l="1"/>
  <c r="P62" i="16"/>
  <c r="Q62" i="16"/>
  <c r="N62" i="16"/>
  <c r="M62" i="16"/>
  <c r="O62" i="16"/>
  <c r="K62" i="16"/>
  <c r="J63" i="16"/>
  <c r="P63" i="16" l="1"/>
  <c r="L63" i="16"/>
  <c r="Q63" i="16"/>
  <c r="M63" i="16"/>
  <c r="N63" i="16"/>
  <c r="K63" i="16"/>
  <c r="O63" i="16"/>
  <c r="J64" i="16"/>
  <c r="P64" i="16" l="1"/>
  <c r="N64" i="16"/>
  <c r="L64" i="16"/>
  <c r="M64" i="16"/>
  <c r="Q64" i="16"/>
  <c r="O64" i="16"/>
  <c r="K64" i="16"/>
  <c r="J65" i="16"/>
  <c r="L65" i="16" l="1"/>
  <c r="N65" i="16"/>
  <c r="P65" i="16"/>
  <c r="Q65" i="16"/>
  <c r="M65" i="16"/>
  <c r="O65" i="16"/>
  <c r="K65" i="16"/>
  <c r="J66" i="16"/>
  <c r="L66" i="16" l="1"/>
  <c r="Q66" i="16"/>
  <c r="P66" i="16"/>
  <c r="O66" i="16"/>
  <c r="K66" i="16"/>
  <c r="N66" i="16"/>
  <c r="M66" i="16"/>
  <c r="J67" i="16"/>
  <c r="P67" i="16" l="1"/>
  <c r="Q67" i="16"/>
  <c r="M67" i="16"/>
  <c r="N67" i="16"/>
  <c r="L67" i="16"/>
  <c r="O67" i="16"/>
  <c r="K67" i="16"/>
  <c r="J68" i="16"/>
  <c r="P68" i="16" l="1"/>
  <c r="L68" i="16"/>
  <c r="N68" i="16"/>
  <c r="Q68" i="16"/>
  <c r="M68" i="16"/>
  <c r="K68" i="16"/>
  <c r="O68" i="16"/>
  <c r="J69" i="16"/>
  <c r="L69" i="16" l="1"/>
  <c r="N69" i="16"/>
  <c r="P69" i="16"/>
  <c r="Q69" i="16"/>
  <c r="O69" i="16"/>
  <c r="K69" i="16"/>
  <c r="M69" i="16"/>
  <c r="J70" i="16"/>
  <c r="L70" i="16" l="1"/>
  <c r="P70" i="16"/>
  <c r="Q70" i="16"/>
  <c r="N70" i="16"/>
  <c r="M70" i="16"/>
  <c r="O70" i="16"/>
  <c r="K70" i="16"/>
  <c r="J71" i="16"/>
  <c r="P71" i="16" l="1"/>
  <c r="L71" i="16"/>
  <c r="Q71" i="16"/>
  <c r="M71" i="16"/>
  <c r="N71" i="16"/>
  <c r="K71" i="16"/>
  <c r="O71" i="16"/>
  <c r="J72" i="16"/>
  <c r="P72" i="16" l="1"/>
  <c r="N72" i="16"/>
  <c r="M72" i="16"/>
  <c r="O72" i="16"/>
  <c r="L72" i="16"/>
  <c r="Q72" i="16"/>
  <c r="K72" i="16"/>
  <c r="J73" i="16"/>
  <c r="L73" i="16" l="1"/>
  <c r="N73" i="16"/>
  <c r="P73" i="16"/>
  <c r="Q73" i="16"/>
  <c r="M73" i="16"/>
  <c r="O73" i="16"/>
  <c r="K73" i="16"/>
  <c r="J74" i="16"/>
  <c r="L74" i="16" l="1"/>
  <c r="Q74" i="16"/>
  <c r="P74" i="16"/>
  <c r="O74" i="16"/>
  <c r="K74" i="16"/>
  <c r="N74" i="16"/>
  <c r="M74" i="16"/>
  <c r="J75" i="16"/>
  <c r="P75" i="16" l="1"/>
  <c r="Q75" i="16"/>
  <c r="M75" i="16"/>
  <c r="L75" i="16"/>
  <c r="N75" i="16"/>
  <c r="O75" i="16"/>
  <c r="K75" i="16"/>
  <c r="J76" i="16"/>
  <c r="P76" i="16" l="1"/>
  <c r="L76" i="16"/>
  <c r="N76" i="16"/>
  <c r="Q76" i="16"/>
  <c r="M76" i="16"/>
  <c r="K76" i="16"/>
  <c r="O76" i="16"/>
  <c r="J77" i="16"/>
  <c r="L77" i="16" l="1"/>
  <c r="N77" i="16"/>
  <c r="P77" i="16"/>
  <c r="O77" i="16"/>
  <c r="K77" i="16"/>
  <c r="Q77" i="16"/>
  <c r="M77" i="16"/>
  <c r="J78" i="16"/>
  <c r="L78" i="16" l="1"/>
  <c r="P78" i="16"/>
  <c r="Q78" i="16"/>
  <c r="N78" i="16"/>
  <c r="M78" i="16"/>
  <c r="O78" i="16"/>
  <c r="K78" i="16"/>
  <c r="J79" i="16"/>
  <c r="L79" i="16" l="1"/>
  <c r="P79" i="16"/>
  <c r="Q79" i="16"/>
  <c r="M79" i="16"/>
  <c r="N79" i="16"/>
  <c r="K79" i="16"/>
  <c r="O79" i="16"/>
  <c r="J80" i="16"/>
  <c r="P80" i="16" l="1"/>
  <c r="L80" i="16"/>
  <c r="N80" i="16"/>
  <c r="M80" i="16"/>
  <c r="Q80" i="16"/>
  <c r="O80" i="16"/>
  <c r="K80" i="16"/>
  <c r="J81" i="16"/>
  <c r="L81" i="16" l="1"/>
  <c r="N81" i="16"/>
  <c r="P81" i="16"/>
  <c r="Q81" i="16"/>
  <c r="M81" i="16"/>
  <c r="O81" i="16"/>
  <c r="K81" i="16"/>
  <c r="J82" i="16"/>
  <c r="Q82" i="16" l="1"/>
  <c r="L82" i="16"/>
  <c r="O82" i="16"/>
  <c r="K82" i="16"/>
  <c r="N82" i="16"/>
  <c r="P82" i="16"/>
  <c r="M82" i="16"/>
  <c r="J83" i="16"/>
  <c r="P83" i="16" l="1"/>
  <c r="L83" i="16"/>
  <c r="Q83" i="16"/>
  <c r="M83" i="16"/>
  <c r="N83" i="16"/>
  <c r="O83" i="16"/>
  <c r="K83" i="16"/>
  <c r="J84" i="16"/>
  <c r="L84" i="16" l="1"/>
  <c r="P84" i="16"/>
  <c r="N84" i="16"/>
  <c r="Q84" i="16"/>
  <c r="M84" i="16"/>
  <c r="K84" i="16"/>
  <c r="O84" i="16"/>
  <c r="J85" i="16"/>
  <c r="L85" i="16" l="1"/>
  <c r="N85" i="16"/>
  <c r="P85" i="16"/>
  <c r="Q85" i="16"/>
  <c r="O85" i="16"/>
  <c r="K85" i="16"/>
  <c r="M85" i="16"/>
  <c r="J86" i="16"/>
  <c r="P86" i="16" l="1"/>
  <c r="Q86" i="16"/>
  <c r="N86" i="16"/>
  <c r="M86" i="16"/>
  <c r="O86" i="16"/>
  <c r="K86" i="16"/>
  <c r="L86" i="16"/>
  <c r="J87" i="16"/>
  <c r="P87" i="16" l="1"/>
  <c r="Q87" i="16"/>
  <c r="L87" i="16"/>
  <c r="M87" i="16"/>
  <c r="N87" i="16"/>
  <c r="K87" i="16"/>
  <c r="O87" i="16"/>
  <c r="J88" i="16"/>
  <c r="L88" i="16" l="1"/>
  <c r="P88" i="16"/>
  <c r="N88" i="16"/>
  <c r="M88" i="16"/>
  <c r="O88" i="16"/>
  <c r="Q88" i="16"/>
  <c r="K88" i="16"/>
  <c r="J89" i="16"/>
  <c r="L89" i="16" l="1"/>
  <c r="N89" i="16"/>
  <c r="P89" i="16"/>
  <c r="Q89" i="16"/>
  <c r="M89" i="16"/>
  <c r="O89" i="16"/>
  <c r="K89" i="16"/>
  <c r="J90" i="16"/>
  <c r="L90" i="16" l="1"/>
  <c r="Q90" i="16"/>
  <c r="P90" i="16"/>
  <c r="O90" i="16"/>
  <c r="K90" i="16"/>
  <c r="N90" i="16"/>
  <c r="M90" i="16"/>
  <c r="J91" i="16"/>
  <c r="P91" i="16" l="1"/>
  <c r="L91" i="16"/>
  <c r="Q91" i="16"/>
  <c r="M91" i="16"/>
  <c r="N91" i="16"/>
  <c r="O91" i="16"/>
  <c r="K91" i="16"/>
  <c r="J92" i="16"/>
  <c r="P92" i="16" l="1"/>
  <c r="N92" i="16"/>
  <c r="Q92" i="16"/>
  <c r="M92" i="16"/>
  <c r="L92" i="16"/>
  <c r="K92" i="16"/>
  <c r="O92" i="16"/>
  <c r="J93" i="16"/>
  <c r="L93" i="16" l="1"/>
  <c r="N93" i="16"/>
  <c r="O93" i="16"/>
  <c r="K93" i="16"/>
  <c r="Q93" i="16"/>
  <c r="M93" i="16"/>
  <c r="P93" i="16"/>
  <c r="J94" i="16"/>
  <c r="L94" i="16" l="1"/>
  <c r="P94" i="16"/>
  <c r="Q94" i="16"/>
  <c r="N94" i="16"/>
  <c r="M94" i="16"/>
  <c r="O94" i="16"/>
  <c r="K94" i="16"/>
  <c r="J95" i="16"/>
  <c r="L95" i="16" l="1"/>
  <c r="P95" i="16"/>
  <c r="Q95" i="16"/>
  <c r="M95" i="16"/>
  <c r="N95" i="16"/>
  <c r="K95" i="16"/>
  <c r="O95" i="16"/>
  <c r="J96" i="16"/>
  <c r="P96" i="16" l="1"/>
  <c r="N96" i="16"/>
  <c r="L96" i="16"/>
  <c r="M96" i="16"/>
  <c r="Q96" i="16"/>
  <c r="O96" i="16"/>
  <c r="K96" i="16"/>
  <c r="J97" i="16"/>
  <c r="L97" i="16" l="1"/>
  <c r="N97" i="16"/>
  <c r="P97" i="16"/>
  <c r="Q97" i="16"/>
  <c r="M97" i="16"/>
  <c r="O97" i="16"/>
  <c r="K97" i="16"/>
  <c r="J98" i="16"/>
  <c r="L98" i="16" l="1"/>
  <c r="Q98" i="16"/>
  <c r="P98" i="16"/>
  <c r="O98" i="16"/>
  <c r="K98" i="16"/>
  <c r="N98" i="16"/>
  <c r="M98" i="16"/>
  <c r="J99" i="16"/>
  <c r="P99" i="16" l="1"/>
  <c r="L99" i="16"/>
  <c r="Q99" i="16"/>
  <c r="M99" i="16"/>
  <c r="N99" i="16"/>
  <c r="O99" i="16"/>
  <c r="K99" i="16"/>
  <c r="J100" i="16"/>
  <c r="L100" i="16" l="1"/>
  <c r="P100" i="16"/>
  <c r="N100" i="16"/>
  <c r="Q100" i="16"/>
  <c r="M100" i="16"/>
  <c r="K100" i="16"/>
  <c r="O100" i="16"/>
  <c r="J101" i="16"/>
  <c r="L101" i="16" l="1"/>
  <c r="N101" i="16"/>
  <c r="P101" i="16"/>
  <c r="Q101" i="16"/>
  <c r="O101" i="16"/>
  <c r="K101" i="16"/>
  <c r="M101" i="16"/>
  <c r="J102" i="16"/>
  <c r="L102" i="16" l="1"/>
  <c r="P102" i="16"/>
  <c r="Q102" i="16"/>
  <c r="N102" i="16"/>
  <c r="M102" i="16"/>
  <c r="O102" i="16"/>
  <c r="K102" i="16"/>
  <c r="J103" i="16"/>
  <c r="P103" i="16" l="1"/>
  <c r="Q103" i="16"/>
  <c r="L103" i="16"/>
  <c r="M103" i="16"/>
  <c r="N103" i="16"/>
  <c r="K103" i="16"/>
  <c r="O103" i="16"/>
  <c r="J104" i="16"/>
  <c r="L104" i="16" l="1"/>
  <c r="P104" i="16"/>
  <c r="N104" i="16"/>
  <c r="M104" i="16"/>
  <c r="Q104" i="16"/>
  <c r="O104" i="16"/>
  <c r="K104" i="16"/>
  <c r="J105" i="16"/>
  <c r="L105" i="16" l="1"/>
  <c r="N105" i="16"/>
  <c r="P105" i="16"/>
  <c r="Q105" i="16"/>
  <c r="M105" i="16"/>
  <c r="O105" i="16"/>
  <c r="K105" i="16"/>
  <c r="J106" i="16"/>
  <c r="L106" i="16" l="1"/>
  <c r="Q106" i="16"/>
  <c r="P106" i="16"/>
  <c r="O106" i="16"/>
  <c r="K106" i="16"/>
  <c r="N106" i="16"/>
  <c r="M106" i="16"/>
  <c r="J107" i="16"/>
  <c r="P107" i="16" l="1"/>
  <c r="Q107" i="16"/>
  <c r="M107" i="16"/>
  <c r="N107" i="16"/>
  <c r="L107" i="16"/>
  <c r="O107" i="16"/>
  <c r="K107" i="16"/>
  <c r="J108" i="16"/>
  <c r="P108" i="16" l="1"/>
  <c r="L108" i="16"/>
  <c r="N108" i="16"/>
  <c r="Q108" i="16"/>
  <c r="M108" i="16"/>
  <c r="K108" i="16"/>
  <c r="O108" i="16"/>
  <c r="J109" i="16"/>
  <c r="L109" i="16" l="1"/>
  <c r="N109" i="16"/>
  <c r="P109" i="16"/>
  <c r="O109" i="16"/>
  <c r="K109" i="16"/>
  <c r="Q109" i="16"/>
  <c r="M109" i="16"/>
  <c r="J110" i="16"/>
  <c r="L110" i="16" l="1"/>
  <c r="P110" i="16"/>
  <c r="Q110" i="16"/>
  <c r="N110" i="16"/>
  <c r="M110" i="16"/>
  <c r="O110" i="16"/>
  <c r="K110" i="16"/>
  <c r="C38" i="13" l="1"/>
  <c r="H63" i="13"/>
  <c r="L39" i="13"/>
  <c r="I22" i="13"/>
  <c r="H46" i="13"/>
  <c r="L12" i="13"/>
  <c r="L55" i="13"/>
  <c r="J67" i="13"/>
  <c r="J21" i="13"/>
  <c r="C46" i="13"/>
  <c r="I48" i="13"/>
  <c r="M15" i="13"/>
  <c r="P9" i="13"/>
  <c r="D65" i="13"/>
  <c r="M4" i="13"/>
  <c r="H65" i="13"/>
  <c r="L67" i="13"/>
  <c r="C13" i="13"/>
  <c r="P66" i="13"/>
  <c r="P62" i="13"/>
  <c r="K44" i="13"/>
  <c r="G19" i="13"/>
  <c r="I29" i="13"/>
  <c r="E38" i="13"/>
  <c r="G22" i="13"/>
  <c r="H45" i="13"/>
  <c r="O47" i="13"/>
  <c r="O56" i="13"/>
  <c r="L4" i="13"/>
  <c r="P22" i="13"/>
  <c r="M39" i="13"/>
  <c r="E22" i="13"/>
  <c r="E18" i="13"/>
  <c r="J12" i="13"/>
  <c r="J44" i="13"/>
  <c r="F61" i="13"/>
  <c r="C24" i="13"/>
  <c r="L45" i="13"/>
  <c r="K32" i="13"/>
  <c r="O8" i="13"/>
  <c r="F27" i="13"/>
  <c r="H21" i="13"/>
  <c r="E48" i="13"/>
  <c r="K66" i="13"/>
  <c r="N29" i="13"/>
  <c r="J4" i="13"/>
  <c r="P19" i="13"/>
  <c r="E45" i="13"/>
  <c r="O9" i="13"/>
  <c r="E31" i="13"/>
  <c r="G62" i="13"/>
  <c r="I13" i="13"/>
  <c r="D16" i="13"/>
  <c r="N28" i="13"/>
  <c r="H68" i="13"/>
  <c r="D6" i="13"/>
  <c r="C17" i="13"/>
  <c r="G64" i="13"/>
  <c r="G3" i="13"/>
  <c r="L32" i="13"/>
  <c r="N25" i="13"/>
  <c r="L28" i="13"/>
  <c r="I45" i="13"/>
  <c r="O51" i="13"/>
  <c r="I26" i="13"/>
  <c r="C63" i="13"/>
  <c r="L58" i="13"/>
  <c r="M10" i="13"/>
  <c r="F17" i="13"/>
  <c r="L38" i="13"/>
  <c r="H14" i="13"/>
  <c r="O68" i="13"/>
  <c r="J11" i="13"/>
  <c r="H61" i="13"/>
  <c r="F30" i="13"/>
  <c r="C20" i="13"/>
  <c r="K30" i="13"/>
  <c r="F40" i="13"/>
  <c r="E57" i="13"/>
  <c r="L3" i="13"/>
  <c r="L13" i="13"/>
  <c r="N22" i="13"/>
  <c r="J38" i="13"/>
  <c r="F22" i="13"/>
  <c r="P38" i="13"/>
  <c r="H54" i="13"/>
  <c r="K52" i="13"/>
  <c r="H11" i="13"/>
  <c r="H4" i="13"/>
  <c r="C3" i="13"/>
  <c r="F4" i="13"/>
  <c r="J58" i="13"/>
  <c r="P49" i="13"/>
  <c r="P33" i="13"/>
  <c r="P30" i="13"/>
  <c r="G45" i="13"/>
  <c r="O20" i="13"/>
  <c r="P63" i="13"/>
  <c r="L5" i="13"/>
  <c r="C23" i="13"/>
  <c r="L46" i="13"/>
  <c r="F47" i="13"/>
  <c r="D22" i="13"/>
  <c r="J39" i="13"/>
  <c r="H58" i="13"/>
  <c r="N41" i="13"/>
  <c r="K28" i="13"/>
  <c r="D55" i="13"/>
  <c r="F13" i="13"/>
  <c r="O13" i="13"/>
  <c r="K63" i="13"/>
  <c r="L31" i="13"/>
  <c r="E47" i="13"/>
  <c r="O33" i="13"/>
  <c r="N11" i="13"/>
  <c r="O30" i="13"/>
  <c r="N59" i="13"/>
  <c r="K54" i="13"/>
  <c r="H3" i="13"/>
  <c r="K5" i="13"/>
  <c r="E28" i="13"/>
  <c r="I63" i="13"/>
  <c r="E23" i="13"/>
  <c r="H31" i="13"/>
  <c r="E42" i="13"/>
  <c r="O55" i="13"/>
  <c r="I17" i="13"/>
  <c r="K21" i="13"/>
  <c r="O7" i="13"/>
  <c r="E53" i="13"/>
  <c r="J3" i="13"/>
  <c r="C10" i="13"/>
  <c r="H27" i="13"/>
  <c r="K47" i="13"/>
  <c r="C44" i="13"/>
  <c r="F6" i="13"/>
  <c r="O41" i="13"/>
  <c r="D29" i="13"/>
  <c r="E44" i="13"/>
  <c r="M55" i="13"/>
  <c r="D50" i="13"/>
  <c r="L59" i="13"/>
  <c r="J8" i="13"/>
  <c r="I39" i="13"/>
  <c r="D31" i="13"/>
  <c r="F12" i="13"/>
  <c r="N55" i="13"/>
  <c r="F5" i="13"/>
  <c r="L48" i="13"/>
  <c r="D23" i="13"/>
  <c r="M32" i="13"/>
  <c r="F11" i="13"/>
  <c r="P29" i="13"/>
  <c r="G40" i="13"/>
  <c r="M49" i="13"/>
  <c r="F59" i="13"/>
  <c r="N9" i="13"/>
  <c r="N62" i="13"/>
  <c r="P47" i="13"/>
  <c r="D53" i="13"/>
  <c r="K29" i="13"/>
  <c r="M19" i="13"/>
  <c r="H19" i="13"/>
  <c r="F46" i="13"/>
  <c r="M21" i="13"/>
  <c r="L51" i="13"/>
  <c r="G20" i="13"/>
  <c r="M6" i="13"/>
  <c r="P3" i="13"/>
  <c r="C14" i="13"/>
  <c r="F57" i="13"/>
  <c r="D66" i="13"/>
  <c r="F10" i="13"/>
  <c r="F62" i="13"/>
  <c r="H6" i="13"/>
  <c r="N50" i="13"/>
  <c r="J25" i="13"/>
  <c r="D45" i="13"/>
  <c r="M63" i="13"/>
  <c r="P50" i="13"/>
  <c r="F56" i="13"/>
  <c r="C66" i="13"/>
  <c r="D56" i="13"/>
  <c r="G44" i="13"/>
  <c r="F51" i="13"/>
  <c r="E52" i="13"/>
  <c r="M14" i="13"/>
  <c r="M45" i="13"/>
  <c r="J9" i="13"/>
  <c r="E15" i="13"/>
  <c r="M68" i="13"/>
  <c r="I55" i="13"/>
  <c r="I41" i="13"/>
  <c r="M42" i="13"/>
  <c r="F32" i="13"/>
  <c r="O63" i="13"/>
  <c r="J14" i="13"/>
  <c r="M18" i="13"/>
  <c r="E68" i="13"/>
  <c r="I31" i="13"/>
  <c r="F55" i="13"/>
  <c r="I60" i="13"/>
  <c r="P53" i="13"/>
  <c r="M54" i="13"/>
  <c r="N21" i="13"/>
  <c r="H12" i="13"/>
  <c r="P44" i="13"/>
  <c r="G32" i="13"/>
  <c r="C29" i="13"/>
  <c r="N5" i="13"/>
  <c r="M52" i="13"/>
  <c r="J45" i="13"/>
  <c r="P48" i="13"/>
  <c r="I38" i="13"/>
  <c r="L18" i="13"/>
  <c r="L42" i="13"/>
  <c r="D11" i="13"/>
  <c r="N49" i="13"/>
  <c r="K40" i="13"/>
  <c r="G18" i="13"/>
  <c r="I10" i="13"/>
  <c r="O50" i="13"/>
  <c r="G49" i="13"/>
  <c r="J66" i="13"/>
  <c r="H41" i="13"/>
  <c r="K53" i="13"/>
  <c r="O26" i="13"/>
  <c r="F39" i="13"/>
  <c r="H30" i="13"/>
  <c r="C64" i="13"/>
  <c r="F67" i="13"/>
  <c r="G39" i="13"/>
  <c r="L54" i="13"/>
  <c r="G28" i="13"/>
  <c r="C59" i="13"/>
  <c r="J15" i="13"/>
  <c r="P8" i="13"/>
  <c r="F24" i="13"/>
  <c r="G38" i="13"/>
  <c r="H8" i="13"/>
  <c r="M51" i="13"/>
  <c r="C31" i="13"/>
  <c r="L57" i="13"/>
  <c r="L60" i="13"/>
  <c r="K27" i="13"/>
  <c r="D41" i="13"/>
  <c r="L63" i="13"/>
  <c r="N63" i="13"/>
  <c r="N39" i="13"/>
  <c r="M3" i="13"/>
  <c r="J13" i="13"/>
  <c r="O28" i="13"/>
  <c r="F42" i="13"/>
  <c r="P27" i="13"/>
  <c r="C52" i="13"/>
  <c r="K11" i="13"/>
  <c r="E19" i="13"/>
  <c r="N66" i="13"/>
  <c r="F29" i="13"/>
  <c r="P39" i="13"/>
  <c r="P65" i="13"/>
  <c r="O15" i="13"/>
  <c r="K9" i="13"/>
  <c r="O42" i="13"/>
  <c r="G17" i="13"/>
  <c r="K15" i="13"/>
  <c r="K55" i="13"/>
  <c r="M60" i="13"/>
  <c r="H43" i="13"/>
  <c r="P54" i="13"/>
  <c r="K22" i="13"/>
  <c r="J54" i="13"/>
  <c r="K64" i="13"/>
  <c r="H38" i="13"/>
  <c r="K38" i="13"/>
  <c r="C27" i="13"/>
  <c r="D40" i="13"/>
  <c r="K7" i="13"/>
  <c r="N68" i="13"/>
  <c r="E55" i="13"/>
  <c r="E24" i="13"/>
  <c r="M57" i="13"/>
  <c r="C9" i="13"/>
  <c r="L49" i="13"/>
  <c r="I52" i="13"/>
  <c r="D3" i="13"/>
  <c r="O31" i="13"/>
  <c r="M29" i="13"/>
  <c r="D14" i="13"/>
  <c r="O6" i="13"/>
  <c r="L20" i="13"/>
  <c r="L30" i="13"/>
  <c r="O12" i="13"/>
  <c r="J48" i="13"/>
  <c r="M25" i="13"/>
  <c r="J18" i="13"/>
  <c r="F26" i="13"/>
  <c r="K41" i="13"/>
  <c r="M11" i="13"/>
  <c r="M56" i="13"/>
  <c r="N31" i="13"/>
  <c r="L43" i="13"/>
  <c r="N27" i="13"/>
  <c r="C39" i="13"/>
  <c r="K14" i="13"/>
  <c r="F23" i="13"/>
  <c r="E7" i="13"/>
  <c r="G26" i="13"/>
  <c r="P10" i="13"/>
  <c r="F15" i="13"/>
  <c r="H59" i="13"/>
  <c r="J16" i="13"/>
  <c r="G46" i="13"/>
  <c r="N43" i="13"/>
  <c r="H16" i="13"/>
  <c r="J30" i="13"/>
  <c r="O52" i="13"/>
  <c r="I32" i="13"/>
  <c r="M41" i="13"/>
  <c r="K13" i="13"/>
  <c r="J22" i="13"/>
  <c r="C65" i="13"/>
  <c r="H42" i="13"/>
  <c r="L26" i="13"/>
  <c r="O39" i="13"/>
  <c r="H15" i="13"/>
  <c r="M24" i="13"/>
  <c r="L8" i="13"/>
  <c r="O27" i="13"/>
  <c r="I46" i="13"/>
  <c r="K18" i="13"/>
  <c r="J61" i="13"/>
  <c r="D52" i="13"/>
  <c r="D39" i="13"/>
  <c r="L44" i="13"/>
  <c r="I54" i="13"/>
  <c r="O44" i="13"/>
  <c r="F3" i="13"/>
  <c r="I6" i="13"/>
  <c r="M43" i="13"/>
  <c r="I18" i="13"/>
  <c r="M53" i="13"/>
  <c r="D33" i="13"/>
  <c r="C45" i="13"/>
  <c r="N57" i="13"/>
  <c r="H56" i="13"/>
  <c r="F54" i="13"/>
  <c r="E67" i="13"/>
  <c r="O16" i="13"/>
  <c r="G50" i="13"/>
  <c r="N10" i="13"/>
  <c r="D32" i="13"/>
  <c r="C60" i="13"/>
  <c r="O14" i="13"/>
  <c r="K3" i="13"/>
  <c r="K56" i="13"/>
  <c r="E8" i="13"/>
  <c r="D9" i="13"/>
  <c r="I15" i="13"/>
  <c r="J56" i="13"/>
  <c r="P56" i="13"/>
  <c r="G57" i="13"/>
  <c r="N4" i="13"/>
  <c r="M33" i="13"/>
  <c r="E3" i="13"/>
  <c r="G67" i="13"/>
  <c r="F16" i="13"/>
  <c r="J5" i="13"/>
  <c r="O48" i="13"/>
  <c r="E5" i="13"/>
  <c r="K17" i="13"/>
  <c r="D18" i="13"/>
  <c r="I58" i="13"/>
  <c r="F33" i="13"/>
  <c r="J57" i="13"/>
  <c r="E32" i="13"/>
  <c r="L10" i="13"/>
  <c r="J28" i="13"/>
  <c r="C40" i="13"/>
  <c r="J49" i="13"/>
  <c r="G24" i="13"/>
  <c r="D42" i="13"/>
  <c r="G61" i="13"/>
  <c r="N12" i="13"/>
  <c r="G51" i="13"/>
  <c r="K61" i="13"/>
  <c r="D51" i="13"/>
  <c r="D15" i="13"/>
  <c r="E11" i="13"/>
  <c r="N19" i="13"/>
  <c r="N60" i="13"/>
  <c r="C53" i="13"/>
  <c r="I3" i="13"/>
  <c r="E4" i="13"/>
  <c r="H47" i="13"/>
  <c r="L56" i="13"/>
  <c r="I65" i="13"/>
  <c r="E43" i="13"/>
  <c r="O61" i="13"/>
  <c r="D5" i="13"/>
  <c r="G16" i="13"/>
  <c r="L25" i="13"/>
  <c r="K43" i="13"/>
  <c r="C62" i="13"/>
  <c r="F48" i="13"/>
  <c r="G54" i="13"/>
  <c r="N64" i="13"/>
  <c r="P20" i="13"/>
  <c r="I8" i="13"/>
  <c r="L47" i="13"/>
  <c r="D27" i="13"/>
  <c r="D46" i="13"/>
  <c r="G41" i="13"/>
  <c r="C8" i="13"/>
  <c r="H60" i="13"/>
  <c r="H26" i="13"/>
  <c r="I24" i="13"/>
  <c r="D13" i="13"/>
  <c r="K49" i="13"/>
  <c r="E29" i="13"/>
  <c r="K39" i="13"/>
  <c r="H22" i="13"/>
  <c r="N46" i="13"/>
  <c r="P45" i="13"/>
  <c r="M22" i="13"/>
  <c r="L19" i="13"/>
  <c r="O40" i="13"/>
  <c r="N58" i="13"/>
  <c r="C12" i="13"/>
  <c r="L41" i="13"/>
  <c r="O10" i="13"/>
  <c r="J32" i="13"/>
  <c r="G14" i="13"/>
  <c r="F21" i="13"/>
  <c r="N48" i="13"/>
  <c r="C11" i="13"/>
  <c r="E17" i="13"/>
  <c r="G5" i="13"/>
  <c r="M38" i="13"/>
  <c r="C54" i="13"/>
  <c r="N30" i="13"/>
  <c r="F49" i="13"/>
  <c r="L27" i="13"/>
  <c r="F43" i="13"/>
  <c r="D60" i="13"/>
  <c r="P7" i="13"/>
  <c r="P16" i="13"/>
  <c r="E60" i="13"/>
  <c r="J63" i="13"/>
  <c r="H50" i="13"/>
  <c r="K67" i="13"/>
  <c r="M9" i="13"/>
  <c r="L52" i="13"/>
  <c r="G27" i="13"/>
  <c r="D48" i="13"/>
  <c r="O67" i="13"/>
  <c r="H23" i="13"/>
  <c r="D62" i="13"/>
  <c r="G58" i="13"/>
  <c r="P60" i="13"/>
  <c r="I61" i="13"/>
  <c r="F19" i="13"/>
  <c r="E39" i="13"/>
  <c r="K4" i="13"/>
  <c r="I25" i="13"/>
  <c r="L14" i="13"/>
  <c r="G6" i="13"/>
  <c r="E50" i="13"/>
  <c r="E59" i="13"/>
  <c r="C28" i="13"/>
  <c r="H49" i="13"/>
  <c r="G33" i="13"/>
  <c r="I9" i="13"/>
  <c r="H18" i="13"/>
  <c r="L62" i="13"/>
  <c r="L15" i="13"/>
  <c r="G4" i="13"/>
  <c r="H25" i="13"/>
  <c r="C67" i="13"/>
  <c r="K33" i="13"/>
  <c r="G29" i="13"/>
  <c r="P51" i="13"/>
  <c r="F65" i="13"/>
  <c r="F14" i="13"/>
  <c r="G55" i="13"/>
  <c r="P24" i="13"/>
  <c r="M16" i="13"/>
  <c r="G30" i="13"/>
  <c r="L33" i="13"/>
  <c r="E25" i="13"/>
  <c r="P15" i="13"/>
  <c r="F18" i="13"/>
  <c r="I56" i="13"/>
  <c r="G65" i="13"/>
  <c r="O53" i="13"/>
  <c r="P25" i="13"/>
  <c r="J50" i="13"/>
  <c r="N14" i="13"/>
  <c r="G25" i="13"/>
  <c r="N8" i="13"/>
  <c r="C57" i="13"/>
  <c r="I68" i="13"/>
  <c r="M28" i="13"/>
  <c r="F28" i="13"/>
  <c r="J31" i="13"/>
  <c r="M5" i="13"/>
  <c r="M46" i="13"/>
  <c r="C30" i="13"/>
  <c r="F68" i="13"/>
  <c r="P23" i="13"/>
  <c r="L65" i="13"/>
  <c r="G53" i="13"/>
  <c r="I4" i="13"/>
  <c r="F38" i="13"/>
  <c r="N23" i="13"/>
  <c r="E27" i="13"/>
  <c r="H51" i="13"/>
  <c r="O17" i="13"/>
  <c r="D20" i="13"/>
  <c r="D7" i="13"/>
  <c r="N6" i="13"/>
  <c r="I43" i="13"/>
  <c r="J29" i="13"/>
  <c r="D4" i="13"/>
  <c r="C22" i="13"/>
  <c r="I53" i="13"/>
  <c r="L61" i="13"/>
  <c r="N15" i="13"/>
  <c r="G31" i="13"/>
  <c r="K8" i="13"/>
  <c r="M31" i="13"/>
  <c r="J19" i="13"/>
  <c r="E6" i="13"/>
  <c r="C18" i="13"/>
  <c r="F52" i="13"/>
  <c r="D19" i="13"/>
  <c r="K19" i="13"/>
  <c r="E40" i="13"/>
  <c r="J23" i="13"/>
  <c r="M30" i="13"/>
  <c r="N24" i="13"/>
  <c r="O43" i="13"/>
  <c r="P55" i="13"/>
  <c r="H52" i="13"/>
  <c r="N32" i="13"/>
  <c r="N40" i="13"/>
  <c r="K31" i="13"/>
  <c r="K42" i="13"/>
  <c r="L66" i="13"/>
  <c r="L22" i="13"/>
  <c r="G59" i="13"/>
  <c r="I62" i="13"/>
  <c r="J65" i="13"/>
  <c r="M48" i="13"/>
  <c r="O11" i="13"/>
  <c r="H44" i="13"/>
  <c r="D67" i="13"/>
  <c r="P67" i="13"/>
  <c r="O25" i="13"/>
  <c r="H7" i="13"/>
  <c r="O38" i="13"/>
  <c r="E41" i="13"/>
  <c r="E46" i="13"/>
  <c r="N7" i="13"/>
  <c r="G47" i="13"/>
  <c r="P57" i="13"/>
  <c r="K20" i="13"/>
  <c r="L40" i="13"/>
  <c r="K50" i="13"/>
  <c r="O45" i="13"/>
  <c r="P6" i="13"/>
  <c r="C48" i="13"/>
  <c r="D59" i="13"/>
  <c r="D57" i="13"/>
  <c r="M66" i="13"/>
  <c r="P64" i="13"/>
  <c r="C68" i="13"/>
  <c r="M50" i="13"/>
  <c r="E33" i="13"/>
  <c r="F50" i="13"/>
  <c r="I11" i="13"/>
  <c r="H32" i="13"/>
  <c r="K12" i="13"/>
  <c r="K68" i="13"/>
  <c r="G60" i="13"/>
  <c r="K16" i="13"/>
  <c r="F9" i="13"/>
  <c r="L6" i="13"/>
  <c r="L16" i="13"/>
  <c r="E54" i="13"/>
  <c r="F58" i="13"/>
  <c r="D68" i="13"/>
  <c r="J47" i="13"/>
  <c r="O65" i="13"/>
  <c r="C41" i="13"/>
  <c r="N51" i="13"/>
  <c r="J26" i="13"/>
  <c r="I12" i="13"/>
  <c r="M64" i="13"/>
  <c r="N52" i="13"/>
  <c r="H24" i="13"/>
  <c r="L68" i="13"/>
  <c r="N56" i="13"/>
  <c r="M23" i="13"/>
  <c r="L50" i="13"/>
  <c r="I28" i="13"/>
  <c r="D30" i="13"/>
  <c r="I23" i="13"/>
  <c r="D10" i="13"/>
  <c r="C5" i="13"/>
  <c r="E49" i="13"/>
  <c r="J24" i="13"/>
  <c r="M67" i="13"/>
  <c r="H13" i="13"/>
  <c r="I64" i="13"/>
  <c r="G42" i="13"/>
  <c r="E51" i="13"/>
  <c r="E26" i="13"/>
  <c r="D47" i="13"/>
  <c r="O32" i="13"/>
  <c r="H55" i="13"/>
  <c r="M27" i="13"/>
  <c r="F20" i="13"/>
  <c r="N26" i="13"/>
  <c r="E13" i="13"/>
  <c r="P58" i="13"/>
  <c r="J55" i="13"/>
  <c r="O18" i="13"/>
  <c r="I51" i="13"/>
  <c r="N13" i="13"/>
  <c r="H57" i="13"/>
  <c r="O19" i="13"/>
  <c r="K23" i="13"/>
  <c r="F45" i="13"/>
  <c r="M47" i="13"/>
  <c r="I40" i="13"/>
  <c r="P4" i="13"/>
  <c r="E65" i="13"/>
  <c r="P12" i="13"/>
  <c r="F44" i="13"/>
  <c r="O3" i="13"/>
  <c r="K10" i="13"/>
  <c r="O4" i="13"/>
  <c r="C25" i="13"/>
  <c r="K25" i="13"/>
  <c r="D8" i="13"/>
  <c r="J60" i="13"/>
  <c r="O21" i="13"/>
  <c r="I16" i="13"/>
  <c r="F63" i="13"/>
  <c r="E56" i="13"/>
  <c r="I7" i="13"/>
  <c r="P17" i="13"/>
  <c r="H10" i="13"/>
  <c r="F41" i="13"/>
  <c r="D12" i="13"/>
  <c r="I50" i="13"/>
  <c r="D17" i="13"/>
  <c r="F53" i="13"/>
  <c r="L9" i="13"/>
  <c r="K59" i="13"/>
  <c r="M65" i="13"/>
  <c r="D63" i="13"/>
  <c r="M17" i="13"/>
  <c r="C42" i="13"/>
  <c r="O59" i="13"/>
  <c r="E62" i="13"/>
  <c r="P14" i="13"/>
  <c r="O66" i="13"/>
  <c r="M8" i="13"/>
  <c r="J51" i="13"/>
  <c r="P26" i="13"/>
  <c r="C47" i="13"/>
  <c r="N65" i="13"/>
  <c r="H20" i="13"/>
  <c r="M26" i="13"/>
  <c r="L17" i="13"/>
  <c r="K58" i="13"/>
  <c r="P59" i="13"/>
  <c r="H17" i="13"/>
  <c r="H66" i="13"/>
  <c r="C21" i="13"/>
  <c r="L24" i="13"/>
  <c r="O46" i="13"/>
  <c r="K6" i="13"/>
  <c r="C15" i="13"/>
  <c r="I59" i="13"/>
  <c r="J68" i="13"/>
  <c r="K48" i="13"/>
  <c r="P32" i="13"/>
  <c r="P43" i="13"/>
  <c r="P18" i="13"/>
  <c r="E61" i="13"/>
  <c r="G48" i="13"/>
  <c r="J33" i="13"/>
  <c r="K57" i="13"/>
  <c r="O29" i="13"/>
  <c r="D26" i="13"/>
  <c r="D61" i="13"/>
  <c r="O49" i="13"/>
  <c r="I27" i="13"/>
  <c r="O62" i="13"/>
  <c r="J20" i="13"/>
  <c r="D21" i="13"/>
  <c r="D49" i="13"/>
  <c r="N38" i="13"/>
  <c r="O5" i="13"/>
  <c r="L29" i="13"/>
  <c r="C56" i="13"/>
  <c r="M58" i="13"/>
  <c r="I19" i="13"/>
  <c r="P5" i="13"/>
  <c r="C58" i="13"/>
  <c r="O58" i="13"/>
  <c r="P21" i="13"/>
  <c r="G15" i="13"/>
  <c r="M7" i="13"/>
  <c r="O23" i="13"/>
  <c r="M44" i="13"/>
  <c r="M62" i="13"/>
  <c r="C51" i="13"/>
  <c r="I14" i="13"/>
  <c r="K24" i="13"/>
  <c r="G21" i="13"/>
  <c r="K46" i="13"/>
  <c r="L64" i="13"/>
  <c r="I21" i="13"/>
  <c r="M59" i="13"/>
  <c r="F60" i="13"/>
  <c r="L53" i="13"/>
  <c r="F25" i="13"/>
  <c r="N17" i="13"/>
  <c r="C26" i="13"/>
  <c r="J62" i="13"/>
  <c r="I20" i="13"/>
  <c r="C49" i="13"/>
  <c r="J17" i="13"/>
  <c r="D44" i="13"/>
  <c r="C19" i="13"/>
  <c r="P28" i="13"/>
  <c r="I33" i="13"/>
  <c r="M20" i="13"/>
  <c r="D43" i="13"/>
  <c r="P11" i="13"/>
  <c r="N54" i="13"/>
  <c r="J64" i="13"/>
  <c r="G52" i="13"/>
  <c r="J42" i="13"/>
  <c r="F66" i="13"/>
  <c r="D64" i="13"/>
  <c r="M40" i="13"/>
  <c r="C32" i="13"/>
  <c r="P40" i="13"/>
  <c r="K26" i="13"/>
  <c r="H53" i="13"/>
  <c r="N45" i="13"/>
  <c r="G63" i="13"/>
  <c r="O57" i="13"/>
  <c r="J43" i="13"/>
  <c r="N18" i="13"/>
  <c r="C61" i="13"/>
  <c r="N33" i="13"/>
  <c r="N53" i="13"/>
  <c r="F8" i="13"/>
  <c r="J46" i="13"/>
  <c r="E21" i="13"/>
  <c r="E66" i="13"/>
  <c r="N20" i="13"/>
  <c r="N44" i="13"/>
  <c r="I30" i="13"/>
  <c r="E14" i="13"/>
  <c r="C43" i="13"/>
  <c r="C33" i="13"/>
  <c r="D58" i="13"/>
  <c r="L11" i="13"/>
  <c r="I42" i="13"/>
  <c r="K62" i="13"/>
  <c r="H33" i="13"/>
  <c r="G23" i="13"/>
  <c r="H9" i="13"/>
  <c r="J10" i="13"/>
  <c r="E64" i="13"/>
  <c r="O24" i="13"/>
  <c r="P61" i="13"/>
  <c r="E12" i="13"/>
  <c r="N3" i="13"/>
  <c r="O60" i="13"/>
  <c r="I5" i="13"/>
  <c r="G68" i="13"/>
  <c r="P68" i="13"/>
  <c r="I57" i="13"/>
  <c r="H39" i="13"/>
  <c r="F64" i="13"/>
  <c r="C6" i="13"/>
  <c r="M12" i="13"/>
  <c r="D24" i="13"/>
  <c r="H48" i="13"/>
  <c r="P52" i="13"/>
  <c r="M61" i="13"/>
  <c r="K65" i="13"/>
  <c r="H64" i="13"/>
  <c r="K60" i="13"/>
  <c r="E9" i="13"/>
  <c r="M13" i="13"/>
  <c r="J27" i="13"/>
  <c r="H40" i="13"/>
  <c r="H28" i="13"/>
  <c r="N61" i="13"/>
  <c r="E63" i="13"/>
  <c r="P42" i="13"/>
  <c r="J41" i="13"/>
  <c r="F31" i="13"/>
  <c r="E10" i="13"/>
  <c r="J52" i="13"/>
  <c r="D25" i="13"/>
  <c r="E20" i="13"/>
  <c r="E58" i="13"/>
  <c r="P41" i="13"/>
  <c r="O54" i="13"/>
  <c r="D38" i="13"/>
  <c r="J53" i="13"/>
  <c r="G56" i="13"/>
  <c r="P46" i="13"/>
  <c r="L23" i="13"/>
  <c r="D28" i="13"/>
  <c r="N16" i="13"/>
  <c r="I47" i="13"/>
  <c r="H67" i="13"/>
  <c r="C50" i="13"/>
  <c r="G66" i="13"/>
  <c r="I44" i="13"/>
  <c r="K51" i="13"/>
  <c r="D54" i="13"/>
  <c r="C7" i="13"/>
  <c r="F7" i="13"/>
  <c r="C55" i="13"/>
  <c r="I67" i="13"/>
  <c r="H29" i="13"/>
  <c r="N67" i="13"/>
  <c r="G43" i="13"/>
  <c r="E30" i="13"/>
  <c r="N42" i="13"/>
  <c r="H62" i="13"/>
  <c r="I49" i="13"/>
  <c r="K45" i="13"/>
  <c r="P31" i="13"/>
  <c r="L21" i="13"/>
  <c r="J59" i="13"/>
  <c r="O22" i="13"/>
  <c r="J6" i="13"/>
  <c r="N47" i="13"/>
  <c r="C16" i="13"/>
  <c r="I66" i="13"/>
  <c r="O64" i="13"/>
  <c r="C4" i="13"/>
  <c r="J40" i="13"/>
  <c r="P13" i="13"/>
  <c r="E16" i="13"/>
  <c r="H5" i="13"/>
  <c r="G15" i="10"/>
  <c r="P16" i="11"/>
  <c r="G47" i="10"/>
  <c r="G31" i="9"/>
  <c r="A6" i="3"/>
  <c r="G31" i="10"/>
  <c r="F11" i="3"/>
  <c r="P30" i="4"/>
  <c r="J18" i="14"/>
  <c r="V44" i="14"/>
  <c r="A17" i="1"/>
  <c r="B23" i="10"/>
  <c r="B21" i="3"/>
  <c r="S33" i="4"/>
  <c r="F43" i="14"/>
  <c r="D13" i="3"/>
  <c r="D21" i="9"/>
  <c r="B25" i="1"/>
  <c r="G24" i="4"/>
  <c r="E9" i="1"/>
  <c r="B31" i="10"/>
  <c r="F23" i="10"/>
  <c r="M29" i="4"/>
  <c r="Z25" i="14"/>
  <c r="G37" i="10"/>
  <c r="N45" i="14"/>
  <c r="S13" i="4"/>
  <c r="P29" i="2"/>
  <c r="A25" i="2"/>
  <c r="J16" i="14"/>
  <c r="G16" i="4"/>
  <c r="D21" i="1"/>
  <c r="E17" i="3"/>
  <c r="F19" i="1"/>
  <c r="S24" i="2"/>
  <c r="D9" i="10"/>
  <c r="F7" i="14"/>
  <c r="F15" i="1"/>
  <c r="D33" i="2"/>
  <c r="G26" i="2"/>
  <c r="D23" i="9"/>
  <c r="E13" i="9"/>
  <c r="D16" i="2"/>
  <c r="S30" i="4"/>
  <c r="B17" i="1"/>
  <c r="C23" i="10"/>
  <c r="Z52" i="14"/>
  <c r="D29" i="4"/>
  <c r="N25" i="14"/>
  <c r="J14" i="2"/>
  <c r="B43" i="10"/>
  <c r="S32" i="4"/>
  <c r="J14" i="11"/>
  <c r="A41" i="10"/>
  <c r="D14" i="1"/>
  <c r="R43" i="14"/>
  <c r="G13" i="1"/>
  <c r="C11" i="3"/>
  <c r="E29" i="10"/>
  <c r="G9" i="10"/>
  <c r="G7" i="1"/>
  <c r="G22" i="1"/>
  <c r="B19" i="1"/>
  <c r="A17" i="4"/>
  <c r="D11" i="1"/>
  <c r="D25" i="4"/>
  <c r="D47" i="10"/>
  <c r="F31" i="10"/>
  <c r="B25" i="9"/>
  <c r="F18" i="1"/>
  <c r="D13" i="2"/>
  <c r="E31" i="9"/>
  <c r="B15" i="1"/>
  <c r="B27" i="9"/>
  <c r="D29" i="9"/>
  <c r="D18" i="1"/>
  <c r="B53" i="14"/>
  <c r="A28" i="2"/>
  <c r="B13" i="10"/>
  <c r="C7" i="3"/>
  <c r="E14" i="1"/>
  <c r="V43" i="14"/>
  <c r="F25" i="3"/>
  <c r="V53" i="14"/>
  <c r="D20" i="2"/>
  <c r="G33" i="2"/>
  <c r="E17" i="1"/>
  <c r="F7" i="9"/>
  <c r="A31" i="9"/>
  <c r="G10" i="3"/>
  <c r="A32" i="2"/>
  <c r="B11" i="10"/>
  <c r="J17" i="4"/>
  <c r="J29" i="2"/>
  <c r="A11" i="1"/>
  <c r="B9" i="10"/>
  <c r="C7" i="1"/>
  <c r="V26" i="14"/>
  <c r="J13" i="4"/>
  <c r="E25" i="10"/>
  <c r="J32" i="2"/>
  <c r="J22" i="2"/>
  <c r="E27" i="9"/>
  <c r="G30" i="2"/>
  <c r="S13" i="2"/>
  <c r="G29" i="10"/>
  <c r="R16" i="14"/>
  <c r="Z35" i="14"/>
  <c r="F29" i="9"/>
  <c r="A15" i="9"/>
  <c r="B26" i="14"/>
  <c r="S26" i="2"/>
  <c r="R53" i="14"/>
  <c r="J44" i="14"/>
  <c r="A20" i="4"/>
  <c r="M24" i="2"/>
  <c r="G15" i="9"/>
  <c r="F17" i="14"/>
  <c r="P10" i="11"/>
  <c r="O14" i="11"/>
  <c r="Z8" i="14"/>
  <c r="C21" i="1"/>
  <c r="C7" i="9"/>
  <c r="D25" i="2"/>
  <c r="F13" i="9"/>
  <c r="C10" i="1"/>
  <c r="Z44" i="14"/>
  <c r="D9" i="3"/>
  <c r="G25" i="9"/>
  <c r="P30" i="2"/>
  <c r="D7" i="10"/>
  <c r="G26" i="4"/>
  <c r="A25" i="1"/>
  <c r="G16" i="2"/>
  <c r="A26" i="4"/>
  <c r="E29" i="9"/>
  <c r="M29" i="2"/>
  <c r="F16" i="14"/>
  <c r="F9" i="10"/>
  <c r="M30" i="4"/>
  <c r="G6" i="3"/>
  <c r="A13" i="10"/>
  <c r="E37" i="10"/>
  <c r="D25" i="10"/>
  <c r="C13" i="10"/>
  <c r="G23" i="9"/>
  <c r="Z36" i="14"/>
  <c r="M32" i="2"/>
  <c r="G21" i="9"/>
  <c r="F13" i="1"/>
  <c r="J28" i="2"/>
  <c r="N8" i="14"/>
  <c r="F11" i="9"/>
  <c r="D37" i="10"/>
  <c r="E13" i="3"/>
  <c r="B13" i="9"/>
  <c r="A5" i="1"/>
  <c r="C27" i="9"/>
  <c r="G20" i="2"/>
  <c r="B43" i="14"/>
  <c r="A7" i="3"/>
  <c r="E13" i="10"/>
  <c r="A17" i="3"/>
  <c r="F21" i="10"/>
  <c r="N44" i="14"/>
  <c r="G19" i="1"/>
  <c r="C41" i="10"/>
  <c r="A28" i="4"/>
  <c r="L6" i="11"/>
  <c r="E25" i="1"/>
  <c r="C9" i="9"/>
  <c r="B22" i="1"/>
  <c r="A9" i="9"/>
  <c r="M33" i="4"/>
  <c r="B7" i="1"/>
  <c r="J34" i="4"/>
  <c r="P17" i="2"/>
  <c r="G34" i="4"/>
  <c r="F21" i="1"/>
  <c r="C27" i="1"/>
  <c r="M18" i="2"/>
  <c r="K16" i="11"/>
  <c r="K12" i="11"/>
  <c r="M33" i="2"/>
  <c r="E18" i="3"/>
  <c r="M8" i="11"/>
  <c r="V27" i="14"/>
  <c r="P25" i="2"/>
  <c r="F8" i="14"/>
  <c r="G25" i="4"/>
  <c r="E39" i="10"/>
  <c r="P18" i="4"/>
  <c r="A12" i="2"/>
  <c r="C6" i="1"/>
  <c r="P26" i="2"/>
  <c r="G7" i="9"/>
  <c r="D27" i="3"/>
  <c r="B7" i="14"/>
  <c r="B11" i="3"/>
  <c r="D13" i="10"/>
  <c r="J35" i="14"/>
  <c r="E11" i="1"/>
  <c r="G18" i="4"/>
  <c r="N16" i="14"/>
  <c r="J7" i="14"/>
  <c r="A32" i="4"/>
  <c r="J12" i="11"/>
  <c r="A22" i="4"/>
  <c r="G32" i="2"/>
  <c r="N35" i="14"/>
  <c r="K8" i="11"/>
  <c r="B44" i="14"/>
  <c r="R25" i="14"/>
  <c r="F17" i="1"/>
  <c r="G9" i="1"/>
  <c r="M25" i="4"/>
  <c r="M26" i="4"/>
  <c r="C15" i="9"/>
  <c r="P17" i="4"/>
  <c r="C26" i="1"/>
  <c r="D18" i="3"/>
  <c r="F27" i="3"/>
  <c r="F6" i="1"/>
  <c r="A13" i="4"/>
  <c r="V25" i="14"/>
  <c r="S24" i="4"/>
  <c r="G30" i="4"/>
  <c r="F22" i="3"/>
  <c r="D18" i="4"/>
  <c r="G18" i="1"/>
  <c r="D13" i="4"/>
  <c r="B29" i="10"/>
  <c r="N10" i="11"/>
  <c r="G13" i="2"/>
  <c r="D26" i="2"/>
  <c r="D26" i="1"/>
  <c r="V35" i="14"/>
  <c r="S17" i="2"/>
  <c r="B6" i="1"/>
  <c r="D45" i="10"/>
  <c r="Z26" i="14"/>
  <c r="D17" i="4"/>
  <c r="C29" i="10"/>
  <c r="C23" i="3"/>
  <c r="D13" i="1"/>
  <c r="V9" i="14"/>
  <c r="E18" i="1"/>
  <c r="A21" i="9"/>
  <c r="C22" i="1"/>
  <c r="D9" i="9"/>
  <c r="G6" i="1"/>
  <c r="A29" i="10"/>
  <c r="A27" i="10"/>
  <c r="M16" i="4"/>
  <c r="D15" i="1"/>
  <c r="A39" i="10"/>
  <c r="G18" i="2"/>
  <c r="J33" i="2"/>
  <c r="A20" i="2"/>
  <c r="E21" i="1"/>
  <c r="S20" i="2"/>
  <c r="A22" i="3"/>
  <c r="D6" i="3"/>
  <c r="N43" i="14"/>
  <c r="G14" i="3"/>
  <c r="F37" i="10"/>
  <c r="J34" i="2"/>
  <c r="G19" i="3"/>
  <c r="G11" i="1"/>
  <c r="J6" i="11"/>
  <c r="M20" i="4"/>
  <c r="J33" i="4"/>
  <c r="D27" i="9"/>
  <c r="G10" i="1"/>
  <c r="D34" i="2"/>
  <c r="F10" i="3"/>
  <c r="B21" i="1"/>
  <c r="J22" i="4"/>
  <c r="P14" i="2"/>
  <c r="B29" i="9"/>
  <c r="M22" i="2"/>
  <c r="D5" i="3"/>
  <c r="J29" i="4"/>
  <c r="E9" i="10"/>
  <c r="S33" i="2"/>
  <c r="G27" i="3"/>
  <c r="C14" i="1"/>
  <c r="G27" i="10"/>
  <c r="A27" i="1"/>
  <c r="J18" i="4"/>
  <c r="S20" i="4"/>
  <c r="E23" i="1"/>
  <c r="P29" i="4"/>
  <c r="C9" i="1"/>
  <c r="D10" i="1"/>
  <c r="V34" i="14"/>
  <c r="A13" i="2"/>
  <c r="E15" i="1"/>
  <c r="F36" i="14"/>
  <c r="P21" i="2"/>
  <c r="A13" i="9"/>
  <c r="F53" i="14"/>
  <c r="D39" i="10"/>
  <c r="M12" i="11"/>
  <c r="P28" i="2"/>
  <c r="A27" i="3"/>
  <c r="L8" i="11"/>
  <c r="S29" i="4"/>
  <c r="A27" i="9"/>
  <c r="J17" i="2"/>
  <c r="D21" i="3"/>
  <c r="S14" i="2"/>
  <c r="D13" i="9"/>
  <c r="A18" i="3"/>
  <c r="A18" i="4"/>
  <c r="M26" i="2"/>
  <c r="D12" i="4"/>
  <c r="B5" i="9"/>
  <c r="J54" i="14"/>
  <c r="O8" i="11"/>
  <c r="N52" i="14"/>
  <c r="F23" i="9"/>
  <c r="N14" i="11"/>
  <c r="C39" i="10"/>
  <c r="B13" i="3"/>
  <c r="D17" i="1"/>
  <c r="S32" i="2"/>
  <c r="C21" i="3"/>
  <c r="C21" i="10"/>
  <c r="B34" i="14"/>
  <c r="F17" i="3"/>
  <c r="R26" i="14"/>
  <c r="V8" i="14"/>
  <c r="A24" i="2"/>
  <c r="P28" i="4"/>
  <c r="F41" i="10"/>
  <c r="A37" i="10"/>
  <c r="O10" i="11"/>
  <c r="R18" i="14"/>
  <c r="A43" i="10"/>
  <c r="D33" i="4"/>
  <c r="P16" i="4"/>
  <c r="A47" i="10"/>
  <c r="S17" i="4"/>
  <c r="M25" i="2"/>
  <c r="L16" i="11"/>
  <c r="A25" i="9"/>
  <c r="F26" i="1"/>
  <c r="G11" i="3"/>
  <c r="N34" i="14"/>
  <c r="A15" i="10"/>
  <c r="F39" i="10"/>
  <c r="E11" i="10"/>
  <c r="B47" i="10"/>
  <c r="E23" i="10"/>
  <c r="J24" i="4"/>
  <c r="F54" i="14"/>
  <c r="A15" i="3"/>
  <c r="N54" i="14"/>
  <c r="M17" i="2"/>
  <c r="D17" i="3"/>
  <c r="F45" i="10"/>
  <c r="D23" i="10"/>
  <c r="A34" i="4"/>
  <c r="G17" i="2"/>
  <c r="B18" i="3"/>
  <c r="G21" i="1"/>
  <c r="B41" i="10"/>
  <c r="G29" i="4"/>
  <c r="G26" i="1"/>
  <c r="J16" i="4"/>
  <c r="C19" i="3"/>
  <c r="S30" i="2"/>
  <c r="B7" i="9"/>
  <c r="A23" i="9"/>
  <c r="V45" i="14"/>
  <c r="D22" i="3"/>
  <c r="F14" i="1"/>
  <c r="D14" i="2"/>
  <c r="D31" i="10"/>
  <c r="D15" i="3"/>
  <c r="B17" i="3"/>
  <c r="B13" i="1"/>
  <c r="F15" i="9"/>
  <c r="G14" i="4"/>
  <c r="B27" i="14"/>
  <c r="A13" i="3"/>
  <c r="C14" i="3"/>
  <c r="D19" i="1"/>
  <c r="F9" i="1"/>
  <c r="E11" i="3"/>
  <c r="K10" i="11"/>
  <c r="F11" i="1"/>
  <c r="C47" i="10"/>
  <c r="B26" i="3"/>
  <c r="G33" i="4"/>
  <c r="N36" i="14"/>
  <c r="P33" i="4"/>
  <c r="F27" i="10"/>
  <c r="E27" i="1"/>
  <c r="M32" i="4"/>
  <c r="M24" i="4"/>
  <c r="D29" i="10"/>
  <c r="D23" i="3"/>
  <c r="G13" i="3"/>
  <c r="A33" i="4"/>
  <c r="C26" i="3"/>
  <c r="G32" i="4"/>
  <c r="G41" i="10"/>
  <c r="J16" i="2"/>
  <c r="B9" i="1"/>
  <c r="J16" i="11"/>
  <c r="G22" i="3"/>
  <c r="J12" i="4"/>
  <c r="D12" i="2"/>
  <c r="A11" i="9"/>
  <c r="B25" i="10"/>
  <c r="E27" i="3"/>
  <c r="M16" i="11"/>
  <c r="J25" i="14"/>
  <c r="D19" i="3"/>
  <c r="E14" i="3"/>
  <c r="G21" i="2"/>
  <c r="G21" i="3"/>
  <c r="E27" i="10"/>
  <c r="J43" i="14"/>
  <c r="A18" i="2"/>
  <c r="C5" i="9"/>
  <c r="E13" i="1"/>
  <c r="G14" i="1"/>
  <c r="C5" i="1"/>
  <c r="A25" i="4"/>
  <c r="F26" i="3"/>
  <c r="Z34" i="14"/>
  <c r="B14" i="1"/>
  <c r="S34" i="2"/>
  <c r="G21" i="4"/>
  <c r="G13" i="10"/>
  <c r="G24" i="2"/>
  <c r="N17" i="14"/>
  <c r="E26" i="3"/>
  <c r="D28" i="4"/>
  <c r="E15" i="3"/>
  <c r="E21" i="10"/>
  <c r="F19" i="3"/>
  <c r="J32" i="4"/>
  <c r="P24" i="2"/>
  <c r="B25" i="14"/>
  <c r="A7" i="1"/>
  <c r="P22" i="2"/>
  <c r="D15" i="9"/>
  <c r="F27" i="9"/>
  <c r="D21" i="2"/>
  <c r="G13" i="4"/>
  <c r="C7" i="10"/>
  <c r="C23" i="9"/>
  <c r="R52" i="14"/>
  <c r="C10" i="3"/>
  <c r="C27" i="3"/>
  <c r="C9" i="3"/>
  <c r="E22" i="1"/>
  <c r="A10" i="1"/>
  <c r="A29" i="9"/>
  <c r="N27" i="14"/>
  <c r="C6" i="3"/>
  <c r="A26" i="2"/>
  <c r="E15" i="9"/>
  <c r="G11" i="9"/>
  <c r="J27" i="14"/>
  <c r="C5" i="10"/>
  <c r="G29" i="9"/>
  <c r="J36" i="14"/>
  <c r="E9" i="3"/>
  <c r="C25" i="3"/>
  <c r="V18" i="14"/>
  <c r="G13" i="9"/>
  <c r="D24" i="4"/>
  <c r="J18" i="2"/>
  <c r="C23" i="1"/>
  <c r="C31" i="10"/>
  <c r="E11" i="9"/>
  <c r="A21" i="4"/>
  <c r="C5" i="3"/>
  <c r="A21" i="3"/>
  <c r="P18" i="2"/>
  <c r="P32" i="2"/>
  <c r="B45" i="14"/>
  <c r="S18" i="2"/>
  <c r="E45" i="10"/>
  <c r="F29" i="10"/>
  <c r="G17" i="4"/>
  <c r="D26" i="4"/>
  <c r="G27" i="9"/>
  <c r="D5" i="10"/>
  <c r="A21" i="2"/>
  <c r="S21" i="2"/>
  <c r="P12" i="11"/>
  <c r="B21" i="9"/>
  <c r="Z54" i="14"/>
  <c r="F25" i="10"/>
  <c r="F25" i="1"/>
  <c r="P16" i="2"/>
  <c r="F7" i="3"/>
  <c r="A14" i="3"/>
  <c r="F9" i="9"/>
  <c r="A45" i="10"/>
  <c r="B35" i="14"/>
  <c r="E7" i="10"/>
  <c r="S21" i="4"/>
  <c r="F43" i="10"/>
  <c r="B37" i="10"/>
  <c r="J30" i="4"/>
  <c r="P21" i="4"/>
  <c r="D7" i="1"/>
  <c r="C27" i="10"/>
  <c r="E47" i="10"/>
  <c r="D30" i="2"/>
  <c r="J26" i="14"/>
  <c r="F9" i="14"/>
  <c r="P22" i="4"/>
  <c r="E26" i="1"/>
  <c r="A21" i="1"/>
  <c r="B45" i="10"/>
  <c r="F13" i="10"/>
  <c r="D23" i="1"/>
  <c r="D29" i="2"/>
  <c r="F7" i="1"/>
  <c r="A5" i="9"/>
  <c r="F13" i="3"/>
  <c r="B23" i="1"/>
  <c r="C19" i="1"/>
  <c r="P34" i="2"/>
  <c r="F26" i="14"/>
  <c r="C13" i="1"/>
  <c r="F23" i="3"/>
  <c r="D31" i="9"/>
  <c r="D22" i="2"/>
  <c r="A22" i="2"/>
  <c r="A9" i="10"/>
  <c r="J53" i="14"/>
  <c r="E23" i="9"/>
  <c r="J10" i="11"/>
  <c r="D6" i="1"/>
  <c r="O16" i="11"/>
  <c r="E43" i="10"/>
  <c r="S26" i="4"/>
  <c r="S22" i="4"/>
  <c r="G18" i="3"/>
  <c r="M10" i="11"/>
  <c r="N12" i="11"/>
  <c r="A24" i="4"/>
  <c r="R35" i="14"/>
  <c r="E31" i="10"/>
  <c r="D32" i="4"/>
  <c r="S28" i="2"/>
  <c r="B27" i="1"/>
  <c r="A25" i="3"/>
  <c r="R45" i="14"/>
  <c r="G21" i="10"/>
  <c r="G7" i="10"/>
  <c r="G15" i="3"/>
  <c r="R17" i="14"/>
  <c r="G45" i="10"/>
  <c r="J45" i="14"/>
  <c r="B52" i="14"/>
  <c r="D21" i="10"/>
  <c r="G17" i="3"/>
  <c r="F25" i="14"/>
  <c r="Z17" i="14"/>
  <c r="Z27" i="14"/>
  <c r="Z9" i="14"/>
  <c r="J14" i="4"/>
  <c r="B11" i="9"/>
  <c r="J26" i="2"/>
  <c r="D11" i="10"/>
  <c r="G11" i="10"/>
  <c r="B18" i="1"/>
  <c r="B10" i="1"/>
  <c r="N53" i="14"/>
  <c r="N9" i="14"/>
  <c r="M17" i="4"/>
  <c r="A5" i="10"/>
  <c r="P32" i="4"/>
  <c r="B6" i="3"/>
  <c r="P8" i="11"/>
  <c r="D22" i="4"/>
  <c r="G22" i="2"/>
  <c r="B8" i="14"/>
  <c r="D34" i="4"/>
  <c r="C25" i="9"/>
  <c r="B17" i="14"/>
  <c r="D10" i="3"/>
  <c r="J28" i="4"/>
  <c r="J20" i="2"/>
  <c r="C11" i="9"/>
  <c r="D22" i="1"/>
  <c r="G28" i="2"/>
  <c r="J21" i="4"/>
  <c r="D5" i="1"/>
  <c r="C11" i="10"/>
  <c r="G20" i="4"/>
  <c r="J8" i="14"/>
  <c r="M20" i="2"/>
  <c r="D27" i="10"/>
  <c r="A14" i="2"/>
  <c r="D5" i="9"/>
  <c r="S16" i="2"/>
  <c r="G12" i="4"/>
  <c r="D28" i="2"/>
  <c r="D20" i="4"/>
  <c r="A31" i="10"/>
  <c r="A22" i="1"/>
  <c r="B14" i="3"/>
  <c r="B15" i="10"/>
  <c r="B27" i="10"/>
  <c r="N16" i="11"/>
  <c r="A10" i="3"/>
  <c r="P26" i="4"/>
  <c r="Z53" i="14"/>
  <c r="A29" i="4"/>
  <c r="V54" i="14"/>
  <c r="A23" i="3"/>
  <c r="M22" i="4"/>
  <c r="G25" i="1"/>
  <c r="G14" i="2"/>
  <c r="A19" i="1"/>
  <c r="A12" i="4"/>
  <c r="B15" i="9"/>
  <c r="F10" i="1"/>
  <c r="S18" i="4"/>
  <c r="B36" i="14"/>
  <c r="C13" i="3"/>
  <c r="N26" i="14"/>
  <c r="B22" i="3"/>
  <c r="K6" i="11"/>
  <c r="J52" i="14"/>
  <c r="A30" i="4"/>
  <c r="F34" i="14"/>
  <c r="C15" i="10"/>
  <c r="E25" i="3"/>
  <c r="G34" i="2"/>
  <c r="C43" i="10"/>
  <c r="G9" i="3"/>
  <c r="F27" i="1"/>
  <c r="C25" i="1"/>
  <c r="N8" i="11"/>
  <c r="G23" i="10"/>
  <c r="G25" i="10"/>
  <c r="C45" i="10"/>
  <c r="F21" i="3"/>
  <c r="A26" i="3"/>
  <c r="N18" i="14"/>
  <c r="E10" i="3"/>
  <c r="F35" i="14"/>
  <c r="E10" i="1"/>
  <c r="F9" i="3"/>
  <c r="J26" i="4"/>
  <c r="D14" i="4"/>
  <c r="P33" i="2"/>
  <c r="F27" i="14"/>
  <c r="A5" i="3"/>
  <c r="O12" i="11"/>
  <c r="K14" i="11"/>
  <c r="P25" i="4"/>
  <c r="B19" i="3"/>
  <c r="C17" i="3"/>
  <c r="M34" i="4"/>
  <c r="M28" i="4"/>
  <c r="A17" i="2"/>
  <c r="S34" i="4"/>
  <c r="D25" i="3"/>
  <c r="V16" i="14"/>
  <c r="F21" i="9"/>
  <c r="F47" i="10"/>
  <c r="G17" i="1"/>
  <c r="C21" i="9"/>
  <c r="D21" i="4"/>
  <c r="L10" i="11"/>
  <c r="G22" i="4"/>
  <c r="M6" i="11"/>
  <c r="A11" i="3"/>
  <c r="J20" i="4"/>
  <c r="C22" i="3"/>
  <c r="A15" i="1"/>
  <c r="S25" i="2"/>
  <c r="B25" i="3"/>
  <c r="Z43" i="14"/>
  <c r="D11" i="9"/>
  <c r="Z18" i="14"/>
  <c r="J34" i="14"/>
  <c r="G25" i="3"/>
  <c r="J12" i="2"/>
  <c r="C15" i="1"/>
  <c r="F45" i="14"/>
  <c r="Z16" i="14"/>
  <c r="A21" i="10"/>
  <c r="D25" i="9"/>
  <c r="A11" i="10"/>
  <c r="D26" i="3"/>
  <c r="S25" i="4"/>
  <c r="A14" i="1"/>
  <c r="M30" i="2"/>
  <c r="B21" i="10"/>
  <c r="A33" i="2"/>
  <c r="F18" i="14"/>
  <c r="F25" i="9"/>
  <c r="A23" i="1"/>
  <c r="G28" i="4"/>
  <c r="C17" i="1"/>
  <c r="B27" i="3"/>
  <c r="B31" i="9"/>
  <c r="B39" i="10"/>
  <c r="N7" i="14"/>
  <c r="B26" i="1"/>
  <c r="F23" i="1"/>
  <c r="C11" i="1"/>
  <c r="A26" i="1"/>
  <c r="J13" i="2"/>
  <c r="F14" i="3"/>
  <c r="M34" i="2"/>
  <c r="C9" i="10"/>
  <c r="F44" i="14"/>
  <c r="S22" i="2"/>
  <c r="S29" i="2"/>
  <c r="C29" i="9"/>
  <c r="P14" i="4"/>
  <c r="F31" i="9"/>
  <c r="E21" i="9"/>
  <c r="P20" i="2"/>
  <c r="D30" i="4"/>
  <c r="E22" i="3"/>
  <c r="G9" i="9"/>
  <c r="J30" i="2"/>
  <c r="B54" i="14"/>
  <c r="D7" i="9"/>
  <c r="G26" i="3"/>
  <c r="F15" i="3"/>
  <c r="P13" i="2"/>
  <c r="B7" i="3"/>
  <c r="G43" i="10"/>
  <c r="D7" i="3"/>
  <c r="E15" i="10"/>
  <c r="G23" i="3"/>
  <c r="B10" i="3"/>
  <c r="F15" i="10"/>
  <c r="B9" i="9"/>
  <c r="D9" i="1"/>
  <c r="D11" i="3"/>
  <c r="L12" i="11"/>
  <c r="C15" i="3"/>
  <c r="A13" i="1"/>
  <c r="C13" i="9"/>
  <c r="J17" i="14"/>
  <c r="D32" i="2"/>
  <c r="B9" i="14"/>
  <c r="B5" i="10"/>
  <c r="G23" i="1"/>
  <c r="F11" i="10"/>
  <c r="E7" i="9"/>
  <c r="G27" i="1"/>
  <c r="C18" i="1"/>
  <c r="M21" i="2"/>
  <c r="D24" i="2"/>
  <c r="D17" i="2"/>
  <c r="P20" i="4"/>
  <c r="S28" i="4"/>
  <c r="P34" i="4"/>
  <c r="D14" i="3"/>
  <c r="E19" i="1"/>
  <c r="D25" i="1"/>
  <c r="S16" i="4"/>
  <c r="D27" i="1"/>
  <c r="V36" i="14"/>
  <c r="J25" i="2"/>
  <c r="B5" i="1"/>
  <c r="D41" i="10"/>
  <c r="F7" i="10"/>
  <c r="E19" i="3"/>
  <c r="A34" i="2"/>
  <c r="B5" i="3"/>
  <c r="F22" i="1"/>
  <c r="G39" i="10"/>
  <c r="V17" i="14"/>
  <c r="C25" i="10"/>
  <c r="R27" i="14"/>
  <c r="A30" i="2"/>
  <c r="A29" i="2"/>
  <c r="J9" i="14"/>
  <c r="C31" i="9"/>
  <c r="R44" i="14"/>
  <c r="A23" i="10"/>
  <c r="B11" i="1"/>
  <c r="E25" i="9"/>
  <c r="B23" i="9"/>
  <c r="G25" i="2"/>
  <c r="C37" i="10"/>
  <c r="M21" i="4"/>
  <c r="V52" i="14"/>
  <c r="M28" i="2"/>
  <c r="R34" i="14"/>
  <c r="S14" i="4"/>
  <c r="B18" i="14"/>
  <c r="Z45" i="14"/>
  <c r="L14" i="11"/>
  <c r="P13" i="4"/>
  <c r="D15" i="10"/>
  <c r="B15" i="3"/>
  <c r="J21" i="2"/>
  <c r="E41" i="10"/>
  <c r="G29" i="2"/>
  <c r="F6" i="3"/>
  <c r="R54" i="14"/>
  <c r="E21" i="3"/>
  <c r="G12" i="2"/>
  <c r="G15" i="1"/>
  <c r="G7" i="3"/>
  <c r="M16" i="2"/>
  <c r="J25" i="4"/>
  <c r="B23" i="3"/>
  <c r="R36" i="14"/>
  <c r="P24" i="4"/>
  <c r="A6" i="1"/>
  <c r="A14" i="4"/>
  <c r="A25" i="10"/>
  <c r="A19" i="3"/>
  <c r="F18" i="3"/>
  <c r="E9" i="9"/>
  <c r="D43" i="10"/>
  <c r="M14" i="11"/>
  <c r="J24" i="2"/>
  <c r="E23" i="3"/>
  <c r="C18" i="3"/>
  <c r="P14" i="11"/>
  <c r="A18" i="1"/>
  <c r="D18" i="2"/>
  <c r="M18" i="4"/>
  <c r="F52" i="14"/>
</calcChain>
</file>

<file path=xl/comments1.xml><?xml version="1.0" encoding="utf-8"?>
<comments xmlns="http://schemas.openxmlformats.org/spreadsheetml/2006/main">
  <authors>
    <author>S_Hashimoto</author>
  </authors>
  <commentList>
    <comment ref="V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2.xml><?xml version="1.0" encoding="utf-8"?>
<comments xmlns="http://schemas.openxmlformats.org/spreadsheetml/2006/main">
  <authors>
    <author>S_Hashimoto</author>
  </authors>
  <commentList>
    <comment ref="V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3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4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5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6.xml><?xml version="1.0" encoding="utf-8"?>
<comments xmlns="http://schemas.openxmlformats.org/spreadsheetml/2006/main">
  <authors>
    <author>S_Hashimoto</author>
  </authors>
  <commentList>
    <comment ref="H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7.xml><?xml version="1.0" encoding="utf-8"?>
<comments xmlns="http://schemas.openxmlformats.org/spreadsheetml/2006/main">
  <authors>
    <author>S_Hashimoto</author>
  </authors>
  <commentList>
    <comment ref="Q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8.xml><?xml version="1.0" encoding="utf-8"?>
<comments xmlns="http://schemas.openxmlformats.org/spreadsheetml/2006/main">
  <authors>
    <author>S_Hashimoto</author>
  </authors>
  <commentList>
    <comment ref="T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comments9.xml><?xml version="1.0" encoding="utf-8"?>
<comments xmlns="http://schemas.openxmlformats.org/spreadsheetml/2006/main">
  <authors>
    <author>S_Hashimoto</author>
  </authors>
  <commentList>
    <comment ref="AD1" authorId="0" shapeId="0">
      <text>
        <r>
          <rPr>
            <b/>
            <i/>
            <sz val="9"/>
            <color indexed="12"/>
            <rFont val="Times New Roman"/>
            <family val="1"/>
          </rPr>
          <t>S_Hashimoto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:
</t>
        </r>
        <r>
          <rPr>
            <sz val="9"/>
            <color indexed="81"/>
            <rFont val="ＭＳ Ｐゴシック"/>
            <family val="3"/>
            <charset val="128"/>
          </rPr>
          <t>スケジュールの「</t>
        </r>
        <r>
          <rPr>
            <b/>
            <sz val="9"/>
            <color indexed="81"/>
            <rFont val="ＭＳ Ｐゴシック"/>
            <family val="3"/>
            <charset val="128"/>
          </rPr>
          <t>表示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b/>
            <sz val="9"/>
            <color indexed="81"/>
            <rFont val="ＭＳ Ｐゴシック"/>
            <family val="3"/>
            <charset val="128"/>
          </rPr>
          <t>非表示</t>
        </r>
        <r>
          <rPr>
            <sz val="9"/>
            <color indexed="81"/>
            <rFont val="ＭＳ Ｐゴシック"/>
            <family val="3"/>
            <charset val="128"/>
          </rPr>
          <t xml:space="preserve">」を設定します。
</t>
        </r>
      </text>
    </comment>
  </commentList>
</comments>
</file>

<file path=xl/sharedStrings.xml><?xml version="1.0" encoding="utf-8"?>
<sst xmlns="http://schemas.openxmlformats.org/spreadsheetml/2006/main" count="180" uniqueCount="79">
  <si>
    <t>元旦</t>
  </si>
  <si>
    <t>年始休暇</t>
  </si>
  <si>
    <t/>
  </si>
  <si>
    <t>成人の日</t>
  </si>
  <si>
    <t>振替休日</t>
  </si>
  <si>
    <t>建国記念の日</t>
  </si>
  <si>
    <t>春分の日</t>
  </si>
  <si>
    <t>昭和の日</t>
  </si>
  <si>
    <t>メーデー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</si>
  <si>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</si>
  <si>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</si>
  <si>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</si>
  <si>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</si>
  <si>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</si>
  <si>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</si>
  <si>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</si>
  <si>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</si>
  <si>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</si>
  <si>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</si>
  <si>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年末休暇</t>
  </si>
  <si>
    <t>年</t>
    <rPh sb="0" eb="1">
      <t>ネン</t>
    </rPh>
    <phoneticPr fontId="2"/>
  </si>
  <si>
    <t>月</t>
    <rPh sb="0" eb="1">
      <t>ツキ</t>
    </rPh>
    <phoneticPr fontId="2"/>
  </si>
  <si>
    <t>Item</t>
    <phoneticPr fontId="2"/>
  </si>
  <si>
    <t>組織名：</t>
    <rPh sb="0" eb="3">
      <t>ソシキメイ</t>
    </rPh>
    <phoneticPr fontId="2"/>
  </si>
  <si>
    <t>xls-hashimoto</t>
    <phoneticPr fontId="2"/>
  </si>
  <si>
    <t>安　全　第　一</t>
    <rPh sb="0" eb="1">
      <t>アン</t>
    </rPh>
    <rPh sb="2" eb="3">
      <t>ゼン</t>
    </rPh>
    <rPh sb="4" eb="5">
      <t>ダイ</t>
    </rPh>
    <rPh sb="6" eb="7">
      <t>イチ</t>
    </rPh>
    <phoneticPr fontId="2"/>
  </si>
  <si>
    <t>開始日:</t>
    <rPh sb="0" eb="2">
      <t>カイシ</t>
    </rPh>
    <rPh sb="2" eb="3">
      <t>ヒ</t>
    </rPh>
    <phoneticPr fontId="2"/>
  </si>
  <si>
    <t>目標日:</t>
    <rPh sb="0" eb="2">
      <t>モクヒョウ</t>
    </rPh>
    <rPh sb="2" eb="3">
      <t>ヒ</t>
    </rPh>
    <phoneticPr fontId="2"/>
  </si>
  <si>
    <t>目標 =</t>
    <rPh sb="0" eb="2">
      <t>モクヒョウ</t>
    </rPh>
    <phoneticPr fontId="2"/>
  </si>
  <si>
    <t xml:space="preserve">無災害年数 : </t>
    <phoneticPr fontId="2"/>
  </si>
  <si>
    <t xml:space="preserve">無災害日数 : </t>
    <rPh sb="3" eb="4">
      <t>ニチ</t>
    </rPh>
    <phoneticPr fontId="2"/>
  </si>
  <si>
    <t xml:space="preserve">無災害時間数 : </t>
    <rPh sb="3" eb="5">
      <t>ジカン</t>
    </rPh>
    <phoneticPr fontId="2"/>
  </si>
  <si>
    <r>
      <t xml:space="preserve">All Rights Reserved C </t>
    </r>
    <r>
      <rPr>
        <b/>
        <i/>
        <sz val="5"/>
        <color indexed="12"/>
        <rFont val="Arial"/>
        <family val="2"/>
      </rPr>
      <t>xls-hashimoto</t>
    </r>
    <r>
      <rPr>
        <b/>
        <sz val="5"/>
        <rFont val="Arial"/>
        <family val="2"/>
      </rPr>
      <t xml:space="preserve"> 2011</t>
    </r>
    <phoneticPr fontId="2"/>
  </si>
  <si>
    <t>(</t>
    <phoneticPr fontId="2"/>
  </si>
  <si>
    <t>)</t>
    <phoneticPr fontId="2"/>
  </si>
  <si>
    <t>Start</t>
    <phoneticPr fontId="2"/>
  </si>
  <si>
    <t>End</t>
    <phoneticPr fontId="2"/>
  </si>
  <si>
    <t>yyyy/mm/dd</t>
    <phoneticPr fontId="2"/>
  </si>
  <si>
    <t>表示</t>
  </si>
  <si>
    <t>1/6_項目1</t>
  </si>
  <si>
    <t>1/7_項目1</t>
  </si>
  <si>
    <t>1/8_項目1</t>
  </si>
  <si>
    <t>1/9_項目1</t>
  </si>
  <si>
    <t>1/10_項目1</t>
  </si>
  <si>
    <t>1/11_項目1</t>
  </si>
  <si>
    <t>1/12_項目1</t>
  </si>
  <si>
    <t>1/13_項目1</t>
  </si>
  <si>
    <t>1/14_項目1</t>
  </si>
  <si>
    <t>1/15_項目1</t>
  </si>
  <si>
    <t>1/16_項目1</t>
  </si>
  <si>
    <t>1/17_項目1</t>
  </si>
  <si>
    <t>1/18_項目1</t>
  </si>
  <si>
    <t>1/19_項目1</t>
  </si>
  <si>
    <t>1/20_項目1</t>
  </si>
  <si>
    <t>1/21_項目1</t>
  </si>
  <si>
    <t>1/22_項目1</t>
  </si>
  <si>
    <t>1/23_項目1</t>
  </si>
  <si>
    <t>1/24_項目1</t>
  </si>
  <si>
    <t>1/25_項目1</t>
  </si>
  <si>
    <t>誕生日</t>
    <rPh sb="0" eb="3">
      <t>タンジョウビ</t>
    </rPh>
    <phoneticPr fontId="2"/>
  </si>
  <si>
    <t>スケジュール</t>
    <phoneticPr fontId="2"/>
  </si>
  <si>
    <t>備忘録として予定を記入し残します</t>
    <rPh sb="0" eb="3">
      <t>ビボウロク</t>
    </rPh>
    <rPh sb="6" eb="8">
      <t>ヨテイ</t>
    </rPh>
    <rPh sb="9" eb="11">
      <t>キニュウ</t>
    </rPh>
    <rPh sb="12" eb="13">
      <t>ノコ</t>
    </rPh>
    <phoneticPr fontId="2"/>
  </si>
  <si>
    <r>
      <t xml:space="preserve">All Rights Reserved C </t>
    </r>
    <r>
      <rPr>
        <b/>
        <i/>
        <sz val="10"/>
        <color indexed="12"/>
        <rFont val="Times New Roman"/>
        <family val="1"/>
      </rPr>
      <t>xls-hashimoto</t>
    </r>
    <r>
      <rPr>
        <b/>
        <sz val="8"/>
        <rFont val="Arial"/>
        <family val="2"/>
      </rPr>
      <t xml:space="preserve"> 2011-2012</t>
    </r>
    <phoneticPr fontId="2"/>
  </si>
  <si>
    <r>
      <t>メモ</t>
    </r>
    <r>
      <rPr>
        <sz val="11"/>
        <color indexed="8"/>
        <rFont val="Arial"/>
        <family val="2"/>
      </rPr>
      <t>1</t>
    </r>
    <phoneticPr fontId="2"/>
  </si>
  <si>
    <r>
      <t>メモ</t>
    </r>
    <r>
      <rPr>
        <sz val="11"/>
        <color indexed="8"/>
        <rFont val="Arial"/>
        <family val="2"/>
      </rPr>
      <t>2</t>
    </r>
    <phoneticPr fontId="2"/>
  </si>
  <si>
    <t>項目</t>
    <rPh sb="0" eb="2">
      <t>コウモク</t>
    </rPh>
    <phoneticPr fontId="2"/>
  </si>
  <si>
    <r>
      <t>1/5_</t>
    </r>
    <r>
      <rPr>
        <sz val="11"/>
        <color indexed="8"/>
        <rFont val="ＭＳ Ｐゴシック"/>
        <family val="3"/>
        <charset val="128"/>
      </rPr>
      <t>項目</t>
    </r>
    <r>
      <rPr>
        <sz val="11"/>
        <color indexed="8"/>
        <rFont val="Arial"/>
        <family val="2"/>
      </rPr>
      <t>2</t>
    </r>
    <phoneticPr fontId="2"/>
  </si>
  <si>
    <r>
      <t>1/5_</t>
    </r>
    <r>
      <rPr>
        <sz val="11"/>
        <color indexed="8"/>
        <rFont val="ＭＳ Ｐゴシック"/>
        <family val="3"/>
        <charset val="128"/>
      </rPr>
      <t>項目</t>
    </r>
    <r>
      <rPr>
        <sz val="11"/>
        <color indexed="8"/>
        <rFont val="Arial"/>
        <family val="2"/>
      </rPr>
      <t>3</t>
    </r>
    <phoneticPr fontId="2"/>
  </si>
  <si>
    <r>
      <t>1/5_</t>
    </r>
    <r>
      <rPr>
        <sz val="11"/>
        <color indexed="8"/>
        <rFont val="ＭＳ Ｐゴシック"/>
        <family val="3"/>
        <charset val="128"/>
      </rPr>
      <t>項目</t>
    </r>
    <r>
      <rPr>
        <sz val="11"/>
        <color indexed="8"/>
        <rFont val="Arial"/>
        <family val="2"/>
      </rPr>
      <t>1</t>
    </r>
    <phoneticPr fontId="2"/>
  </si>
  <si>
    <t>No.</t>
    <phoneticPr fontId="2"/>
  </si>
  <si>
    <t>Row</t>
    <phoneticPr fontId="2"/>
  </si>
  <si>
    <t>Count</t>
    <phoneticPr fontId="2"/>
  </si>
  <si>
    <t>Rank</t>
    <phoneticPr fontId="2"/>
  </si>
  <si>
    <t>Item</t>
    <phoneticPr fontId="2"/>
  </si>
  <si>
    <t>メーデー</t>
    <phoneticPr fontId="2"/>
  </si>
  <si>
    <t>Key1</t>
    <phoneticPr fontId="2"/>
  </si>
  <si>
    <t>Key2</t>
    <phoneticPr fontId="2"/>
  </si>
  <si>
    <t>Item2</t>
    <phoneticPr fontId="2"/>
  </si>
  <si>
    <t>Calendar Menu Schedule+1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</si>
</sst>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176" formatCode="d"/>
    <numFmt numFmtId="177" formatCode="aaa"/>
    <numFmt numFmtId="178" formatCode="yyyy/m"/>
    <numFmt numFmtId="179" formatCode="yyyy"/>
    <numFmt numFmtId="180" formatCode="m"/>
    <numFmt numFmtId="181" formatCode="[$-411]ggge&quot;年&quot;"/>
    <numFmt numFmtId="182" formatCode="ddd"/>
    <numFmt numFmtId="183" formatCode="mmmm\ yyyy"/>
    <numFmt numFmtId="184" formatCode="&quot; &quot;@"/>
    <numFmt numFmtId="185" formatCode="d\ "/>
    <numFmt numFmtId="186" formatCode="yyyy/m/d\ ddd"/>
    <numFmt numFmtId="187" formatCode="yyyy\ &quot;Safty Calender&quot;"/>
    <numFmt numFmtId="188" formatCode="&quot;Start  &quot;yy/m/d\ ddd"/>
    <numFmt numFmtId="189" formatCode="[$-411]ggge&quot;年&quot;m&quot;月&quot;d&quot;日&quot;\(aaa\);@"/>
    <numFmt numFmtId="190" formatCode="[$-411]ggge&quot;年&quot;m&quot;月&quot;d&quot;日&quot;\(aaa\)\ &quot;現&quot;&quot;在&quot;;@"/>
    <numFmt numFmtId="191" formatCode="#,##0&quot;日&quot;"/>
    <numFmt numFmtId="192" formatCode="#,##0&quot;時間&quot;"/>
    <numFmt numFmtId="193" formatCode="&quot;無災害年数 : &quot;#,##0"/>
    <numFmt numFmtId="194" formatCode="#,##0&quot;m&quot;"/>
    <numFmt numFmtId="195" formatCode="#,##0&quot;無災害年&quot;"/>
    <numFmt numFmtId="196" formatCode="&quot;無災害日数 : &quot;#,##0"/>
    <numFmt numFmtId="197" formatCode="#,##0&quot;無災害日&quot;"/>
    <numFmt numFmtId="198" formatCode="&quot;無災害時間数 : &quot;#,##0"/>
    <numFmt numFmtId="199" formatCode="#,##0&quot;無災害時間&quot;"/>
    <numFmt numFmtId="200" formatCode="&quot;Incident Free Days : &quot;#,##0"/>
    <numFmt numFmtId="201" formatCode="mmmm\ \ m"/>
    <numFmt numFmtId="202" formatCode="dddd\ aaa"/>
    <numFmt numFmtId="203" formatCode="0_ "/>
    <numFmt numFmtId="207" formatCode="[$-411]ggge&quot;年&quot;m&quot;月&quot;"/>
    <numFmt numFmtId="208" formatCode="dddd"/>
    <numFmt numFmtId="209" formatCode="mmmm"/>
    <numFmt numFmtId="211" formatCode="yyyy/m/d\(aaa\)"/>
    <numFmt numFmtId="213" formatCode="0_);[Red]\(0\)"/>
    <numFmt numFmtId="214" formatCode="#,##0_ "/>
  </numFmts>
  <fonts count="9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20"/>
      <color indexed="8"/>
      <name val="Arial"/>
      <family val="2"/>
    </font>
    <font>
      <sz val="20"/>
      <color indexed="9"/>
      <name val="Arial"/>
      <family val="2"/>
    </font>
    <font>
      <sz val="28"/>
      <color indexed="8"/>
      <name val="Arial"/>
      <family val="2"/>
    </font>
    <font>
      <sz val="10"/>
      <color indexed="8"/>
      <name val="Arial"/>
      <family val="2"/>
    </font>
    <font>
      <b/>
      <sz val="55"/>
      <color indexed="10"/>
      <name val="Arial"/>
      <family val="2"/>
    </font>
    <font>
      <b/>
      <sz val="55"/>
      <color indexed="8"/>
      <name val="Arial"/>
      <family val="2"/>
    </font>
    <font>
      <sz val="20"/>
      <color indexed="10"/>
      <name val="Arial"/>
      <family val="2"/>
    </font>
    <font>
      <sz val="11"/>
      <color indexed="8"/>
      <name val="ＭＳ Ｐゴシック"/>
      <family val="3"/>
      <charset val="128"/>
    </font>
    <font>
      <b/>
      <sz val="36"/>
      <color indexed="8"/>
      <name val="Arial"/>
      <family val="2"/>
    </font>
    <font>
      <sz val="16"/>
      <color indexed="8"/>
      <name val="Arial"/>
      <family val="2"/>
    </font>
    <font>
      <sz val="20"/>
      <color indexed="12"/>
      <name val="Arial"/>
      <family val="2"/>
    </font>
    <font>
      <b/>
      <sz val="55"/>
      <color indexed="12"/>
      <name val="Arial"/>
      <family val="2"/>
    </font>
    <font>
      <b/>
      <sz val="24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2"/>
      <name val="Arial"/>
      <family val="2"/>
    </font>
    <font>
      <b/>
      <sz val="120"/>
      <color indexed="8"/>
      <name val="Arial"/>
      <family val="2"/>
    </font>
    <font>
      <b/>
      <sz val="14"/>
      <color indexed="9"/>
      <name val="Arial"/>
      <family val="2"/>
    </font>
    <font>
      <b/>
      <sz val="48"/>
      <color indexed="10"/>
      <name val="Arial"/>
      <family val="2"/>
    </font>
    <font>
      <b/>
      <sz val="48"/>
      <color indexed="8"/>
      <name val="Arial"/>
      <family val="2"/>
    </font>
    <font>
      <b/>
      <sz val="48"/>
      <color indexed="12"/>
      <name val="Arial"/>
      <family val="2"/>
    </font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14"/>
      <name val="Arial"/>
      <family val="2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b/>
      <sz val="48"/>
      <color indexed="17"/>
      <name val="HG丸ｺﾞｼｯｸM-PRO"/>
      <family val="3"/>
      <charset val="128"/>
    </font>
    <font>
      <sz val="48"/>
      <name val="HG丸ｺﾞｼｯｸM-PRO"/>
      <family val="3"/>
      <charset val="128"/>
    </font>
    <font>
      <sz val="15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5"/>
      <color indexed="12"/>
      <name val="HG丸ｺﾞｼｯｸM-PRO"/>
      <family val="3"/>
      <charset val="128"/>
    </font>
    <font>
      <sz val="200"/>
      <color indexed="41"/>
      <name val="HG丸ｺﾞｼｯｸM-PRO"/>
      <family val="3"/>
      <charset val="128"/>
    </font>
    <font>
      <b/>
      <sz val="12"/>
      <color indexed="17"/>
      <name val="HG丸ｺﾞｼｯｸM-PRO"/>
      <family val="3"/>
      <charset val="128"/>
    </font>
    <font>
      <b/>
      <i/>
      <sz val="36"/>
      <color indexed="17"/>
      <name val="HG丸ｺﾞｼｯｸM-PRO"/>
      <family val="3"/>
      <charset val="128"/>
    </font>
    <font>
      <b/>
      <i/>
      <sz val="36"/>
      <name val="HG丸ｺﾞｼｯｸM-PRO"/>
      <family val="3"/>
      <charset val="128"/>
    </font>
    <font>
      <sz val="12"/>
      <color indexed="17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5"/>
      <name val="Arial"/>
      <family val="2"/>
    </font>
    <font>
      <b/>
      <i/>
      <sz val="5"/>
      <color indexed="12"/>
      <name val="Arial"/>
      <family val="2"/>
    </font>
    <font>
      <sz val="5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5"/>
      <color indexed="17"/>
      <name val="HG丸ｺﾞｼｯｸM-PRO"/>
      <family val="3"/>
      <charset val="128"/>
    </font>
    <font>
      <sz val="15"/>
      <color indexed="17"/>
      <name val="HG丸ｺﾞｼｯｸM-PRO"/>
      <family val="3"/>
      <charset val="128"/>
    </font>
    <font>
      <b/>
      <sz val="14"/>
      <color indexed="17"/>
      <name val="HG丸ｺﾞｼｯｸM-PRO"/>
      <family val="3"/>
      <charset val="128"/>
    </font>
    <font>
      <sz val="14"/>
      <color indexed="17"/>
      <name val="HG丸ｺﾞｼｯｸM-PRO"/>
      <family val="3"/>
      <charset val="128"/>
    </font>
    <font>
      <sz val="11"/>
      <color indexed="17"/>
      <name val="HG丸ｺﾞｼｯｸM-PRO"/>
      <family val="3"/>
      <charset val="128"/>
    </font>
    <font>
      <i/>
      <sz val="9"/>
      <color indexed="9"/>
      <name val="Arial"/>
      <family val="2"/>
    </font>
    <font>
      <b/>
      <i/>
      <sz val="11"/>
      <color indexed="9"/>
      <name val="Arial"/>
      <family val="2"/>
    </font>
    <font>
      <b/>
      <sz val="28"/>
      <color indexed="8"/>
      <name val="Arial"/>
      <family val="2"/>
    </font>
    <font>
      <b/>
      <sz val="36"/>
      <color indexed="10"/>
      <name val="Arial"/>
      <family val="2"/>
    </font>
    <font>
      <b/>
      <sz val="36"/>
      <color indexed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26"/>
      <color indexed="10"/>
      <name val="Arial"/>
      <family val="2"/>
    </font>
    <font>
      <b/>
      <sz val="26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65"/>
      <color indexed="8"/>
      <name val="Arial"/>
      <family val="2"/>
    </font>
    <font>
      <b/>
      <sz val="45"/>
      <color indexed="8"/>
      <name val="Arial"/>
      <family val="2"/>
    </font>
    <font>
      <b/>
      <sz val="85"/>
      <color indexed="8"/>
      <name val="Arial"/>
      <family val="2"/>
    </font>
    <font>
      <sz val="24"/>
      <color indexed="8"/>
      <name val="Arial"/>
      <family val="2"/>
    </font>
    <font>
      <sz val="22"/>
      <color indexed="18"/>
      <name val="ＭＳ Ｐゴシック"/>
      <family val="3"/>
      <charset val="128"/>
    </font>
    <font>
      <b/>
      <sz val="8"/>
      <name val="Arial"/>
      <family val="2"/>
    </font>
    <font>
      <sz val="9"/>
      <color indexed="8"/>
      <name val="Arial"/>
      <family val="2"/>
    </font>
    <font>
      <sz val="6"/>
      <color indexed="8"/>
      <name val="Arial"/>
      <family val="2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24"/>
      <color indexed="12"/>
      <name val="Arial"/>
      <family val="2"/>
    </font>
    <font>
      <b/>
      <i/>
      <sz val="24"/>
      <color indexed="8"/>
      <name val="Arial"/>
      <family val="2"/>
    </font>
    <font>
      <b/>
      <i/>
      <sz val="24"/>
      <color indexed="10"/>
      <name val="Arial"/>
      <family val="2"/>
    </font>
    <font>
      <b/>
      <sz val="72"/>
      <color indexed="8"/>
      <name val="Arial"/>
      <family val="2"/>
    </font>
    <font>
      <b/>
      <i/>
      <sz val="11"/>
      <color indexed="12"/>
      <name val="Times New Roman"/>
      <family val="1"/>
    </font>
    <font>
      <b/>
      <i/>
      <sz val="20"/>
      <color indexed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i/>
      <sz val="10"/>
      <color indexed="12"/>
      <name val="Times New Roman"/>
      <family val="1"/>
    </font>
    <font>
      <b/>
      <i/>
      <sz val="26"/>
      <color indexed="12"/>
      <name val="Times New Roman"/>
      <family val="1"/>
    </font>
    <font>
      <sz val="11"/>
      <color indexed="63"/>
      <name val="Arial"/>
      <family val="2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9"/>
      <color indexed="12"/>
      <name val="Times New Roman"/>
      <family val="1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20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0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dotted">
        <color indexed="55"/>
      </bottom>
      <diagonal/>
    </border>
    <border>
      <left style="thick">
        <color indexed="44"/>
      </left>
      <right style="thick">
        <color indexed="44"/>
      </right>
      <top style="thick">
        <color indexed="44"/>
      </top>
      <bottom style="thick">
        <color indexed="4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hair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hair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hair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hair">
        <color indexed="22"/>
      </right>
      <top style="thin">
        <color indexed="9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 style="thick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1"/>
      </right>
      <top style="thin">
        <color indexed="11"/>
      </top>
      <bottom style="thick">
        <color indexed="11"/>
      </bottom>
      <diagonal/>
    </border>
    <border>
      <left/>
      <right style="thin">
        <color indexed="11"/>
      </right>
      <top style="thick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medium">
        <color indexed="55"/>
      </right>
      <top/>
      <bottom style="dotted">
        <color indexed="55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9"/>
      </bottom>
      <diagonal/>
    </border>
    <border>
      <left style="medium">
        <color indexed="55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55"/>
      </bottom>
      <diagonal/>
    </border>
    <border>
      <left style="thin">
        <color indexed="9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55"/>
      </top>
      <bottom/>
      <diagonal/>
    </border>
    <border>
      <left style="thin">
        <color indexed="9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tted">
        <color indexed="22"/>
      </left>
      <right style="dotted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dotted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dotted">
        <color indexed="45"/>
      </bottom>
      <diagonal/>
    </border>
    <border>
      <left/>
      <right/>
      <top style="dotted">
        <color indexed="45"/>
      </top>
      <bottom style="dotted">
        <color indexed="45"/>
      </bottom>
      <diagonal/>
    </border>
    <border>
      <left/>
      <right style="thick">
        <color indexed="45"/>
      </right>
      <top/>
      <bottom/>
      <diagonal/>
    </border>
    <border>
      <left/>
      <right style="thick">
        <color indexed="45"/>
      </right>
      <top/>
      <bottom style="thick">
        <color indexed="45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ck">
        <color indexed="22"/>
      </right>
      <top/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dotted">
        <color indexed="44"/>
      </bottom>
      <diagonal/>
    </border>
    <border>
      <left/>
      <right/>
      <top style="dotted">
        <color indexed="44"/>
      </top>
      <bottom style="dotted">
        <color indexed="44"/>
      </bottom>
      <diagonal/>
    </border>
    <border>
      <left/>
      <right style="thick">
        <color indexed="44"/>
      </right>
      <top/>
      <bottom/>
      <diagonal/>
    </border>
    <border>
      <left/>
      <right style="thick">
        <color indexed="44"/>
      </right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dotted">
        <color indexed="22"/>
      </right>
      <top/>
      <bottom style="thin">
        <color indexed="22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dotted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dotted">
        <color indexed="55"/>
      </top>
      <bottom style="medium">
        <color indexed="55"/>
      </bottom>
      <diagonal/>
    </border>
    <border>
      <left style="thick">
        <color indexed="9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9"/>
      </right>
      <top style="hair">
        <color indexed="64"/>
      </top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9"/>
      </right>
      <top/>
      <bottom style="hair">
        <color indexed="64"/>
      </bottom>
      <diagonal/>
    </border>
    <border>
      <left style="thick">
        <color indexed="9"/>
      </left>
      <right/>
      <top style="thin">
        <color indexed="22"/>
      </top>
      <bottom style="hair">
        <color indexed="64"/>
      </bottom>
      <diagonal/>
    </border>
    <border>
      <left/>
      <right/>
      <top style="thin">
        <color indexed="22"/>
      </top>
      <bottom style="hair">
        <color indexed="64"/>
      </bottom>
      <diagonal/>
    </border>
    <border>
      <left/>
      <right style="thick">
        <color indexed="9"/>
      </right>
      <top style="thin">
        <color indexed="22"/>
      </top>
      <bottom style="hair">
        <color indexed="64"/>
      </bottom>
      <diagonal/>
    </border>
    <border>
      <left/>
      <right/>
      <top/>
      <bottom style="medium">
        <color indexed="55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ck">
        <color indexed="11"/>
      </left>
      <right style="medium">
        <color indexed="11"/>
      </right>
      <top/>
      <bottom/>
      <diagonal/>
    </border>
    <border>
      <left style="thick">
        <color indexed="11"/>
      </left>
      <right style="medium">
        <color indexed="11"/>
      </right>
      <top/>
      <bottom style="thick">
        <color indexed="11"/>
      </bottom>
      <diagonal/>
    </border>
    <border>
      <left style="thick">
        <color indexed="11"/>
      </left>
      <right style="medium">
        <color indexed="11"/>
      </right>
      <top style="thick">
        <color indexed="11"/>
      </top>
      <bottom/>
      <diagonal/>
    </border>
    <border>
      <left/>
      <right/>
      <top/>
      <bottom style="medium">
        <color indexed="45"/>
      </bottom>
      <diagonal/>
    </border>
    <border>
      <left/>
      <right style="medium">
        <color indexed="45"/>
      </right>
      <top/>
      <bottom style="medium">
        <color indexed="45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/>
      <top style="dotted">
        <color indexed="45"/>
      </top>
      <bottom style="thick">
        <color indexed="45"/>
      </bottom>
      <diagonal/>
    </border>
    <border>
      <left/>
      <right/>
      <top style="dotted">
        <color indexed="22"/>
      </top>
      <bottom style="thick">
        <color indexed="22"/>
      </bottom>
      <diagonal/>
    </border>
    <border>
      <left/>
      <right/>
      <top style="dotted">
        <color indexed="44"/>
      </top>
      <bottom style="thick">
        <color indexed="44"/>
      </bottom>
      <diagonal/>
    </border>
  </borders>
  <cellStyleXfs count="3">
    <xf numFmtId="0" fontId="0" fillId="0" borderId="0">
      <alignment vertical="center"/>
    </xf>
    <xf numFmtId="0" fontId="27" fillId="0" borderId="0"/>
    <xf numFmtId="0" fontId="27" fillId="0" borderId="0">
      <alignment vertical="center"/>
    </xf>
  </cellStyleXfs>
  <cellXfs count="348">
    <xf numFmtId="0" fontId="0" fillId="0" borderId="0" xfId="0">
      <alignment vertical="center"/>
    </xf>
    <xf numFmtId="14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0" fontId="3" fillId="0" borderId="0" xfId="0" applyFont="1">
      <alignment vertical="center"/>
    </xf>
    <xf numFmtId="176" fontId="4" fillId="0" borderId="2" xfId="0" applyNumberFormat="1" applyFont="1" applyBorder="1" applyAlignment="1">
      <alignment horizontal="left" vertical="center"/>
    </xf>
    <xf numFmtId="14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8" fontId="6" fillId="0" borderId="0" xfId="0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176" fontId="15" fillId="0" borderId="4" xfId="0" applyNumberFormat="1" applyFont="1" applyBorder="1" applyAlignment="1">
      <alignment horizontal="center" vertical="center" shrinkToFit="1"/>
    </xf>
    <xf numFmtId="182" fontId="17" fillId="0" borderId="0" xfId="0" applyNumberFormat="1" applyFont="1" applyFill="1" applyBorder="1" applyAlignment="1">
      <alignment horizontal="center" vertical="center"/>
    </xf>
    <xf numFmtId="182" fontId="7" fillId="0" borderId="0" xfId="0" applyNumberFormat="1" applyFont="1" applyFill="1" applyBorder="1" applyAlignment="1">
      <alignment horizontal="center" vertical="center"/>
    </xf>
    <xf numFmtId="182" fontId="18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Protection="1">
      <alignment vertical="center"/>
      <protection locked="0"/>
    </xf>
    <xf numFmtId="176" fontId="10" fillId="0" borderId="3" xfId="0" applyNumberFormat="1" applyFont="1" applyBorder="1" applyAlignment="1">
      <alignment horizontal="left" vertical="center"/>
    </xf>
    <xf numFmtId="176" fontId="14" fillId="0" borderId="4" xfId="0" applyNumberFormat="1" applyFont="1" applyBorder="1" applyAlignment="1">
      <alignment horizontal="left" vertical="center"/>
    </xf>
    <xf numFmtId="14" fontId="3" fillId="2" borderId="5" xfId="0" applyNumberFormat="1" applyFont="1" applyFill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8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0" fontId="27" fillId="0" borderId="0" xfId="1"/>
    <xf numFmtId="0" fontId="30" fillId="0" borderId="0" xfId="1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27" fillId="0" borderId="0" xfId="1" applyBorder="1"/>
    <xf numFmtId="0" fontId="31" fillId="0" borderId="0" xfId="1" applyFont="1" applyBorder="1"/>
    <xf numFmtId="0" fontId="27" fillId="3" borderId="0" xfId="1" applyFill="1"/>
    <xf numFmtId="0" fontId="33" fillId="0" borderId="0" xfId="1" applyFont="1"/>
    <xf numFmtId="176" fontId="32" fillId="4" borderId="6" xfId="1" applyNumberFormat="1" applyFont="1" applyFill="1" applyBorder="1" applyAlignment="1">
      <alignment horizontal="center" vertical="center"/>
    </xf>
    <xf numFmtId="0" fontId="33" fillId="0" borderId="0" xfId="1" applyFont="1" applyFill="1"/>
    <xf numFmtId="0" fontId="33" fillId="0" borderId="0" xfId="1" applyFont="1" applyFill="1" applyAlignment="1"/>
    <xf numFmtId="0" fontId="33" fillId="0" borderId="7" xfId="1" applyFont="1" applyFill="1" applyBorder="1"/>
    <xf numFmtId="0" fontId="33" fillId="0" borderId="7" xfId="1" applyFont="1" applyFill="1" applyBorder="1" applyAlignment="1"/>
    <xf numFmtId="0" fontId="33" fillId="0" borderId="0" xfId="1" applyFont="1" applyAlignment="1"/>
    <xf numFmtId="0" fontId="33" fillId="0" borderId="8" xfId="1" applyFont="1" applyFill="1" applyBorder="1"/>
    <xf numFmtId="0" fontId="33" fillId="0" borderId="8" xfId="1" applyFont="1" applyFill="1" applyBorder="1" applyAlignment="1"/>
    <xf numFmtId="0" fontId="33" fillId="0" borderId="8" xfId="1" applyFont="1" applyFill="1" applyBorder="1" applyAlignment="1">
      <alignment horizontal="center" shrinkToFit="1"/>
    </xf>
    <xf numFmtId="0" fontId="33" fillId="0" borderId="0" xfId="1" applyFont="1" applyBorder="1"/>
    <xf numFmtId="0" fontId="27" fillId="0" borderId="0" xfId="1" applyAlignment="1"/>
    <xf numFmtId="0" fontId="0" fillId="0" borderId="5" xfId="0" applyBorder="1" applyAlignment="1">
      <alignment horizontal="right" vertical="center"/>
    </xf>
    <xf numFmtId="0" fontId="3" fillId="2" borderId="5" xfId="0" applyFont="1" applyFill="1" applyBorder="1">
      <alignment vertical="center"/>
    </xf>
    <xf numFmtId="176" fontId="32" fillId="4" borderId="9" xfId="1" applyNumberFormat="1" applyFont="1" applyFill="1" applyBorder="1" applyAlignment="1">
      <alignment horizontal="center" vertical="center"/>
    </xf>
    <xf numFmtId="0" fontId="33" fillId="0" borderId="10" xfId="1" applyFont="1" applyFill="1" applyBorder="1"/>
    <xf numFmtId="0" fontId="33" fillId="0" borderId="11" xfId="1" applyFont="1" applyFill="1" applyBorder="1"/>
    <xf numFmtId="0" fontId="33" fillId="0" borderId="11" xfId="1" applyFont="1" applyFill="1" applyBorder="1" applyAlignment="1">
      <alignment shrinkToFit="1"/>
    </xf>
    <xf numFmtId="0" fontId="33" fillId="0" borderId="12" xfId="1" applyFont="1" applyFill="1" applyBorder="1"/>
    <xf numFmtId="0" fontId="33" fillId="0" borderId="13" xfId="1" applyFont="1" applyFill="1" applyBorder="1"/>
    <xf numFmtId="0" fontId="33" fillId="0" borderId="14" xfId="1" applyFont="1" applyFill="1" applyBorder="1"/>
    <xf numFmtId="0" fontId="33" fillId="0" borderId="15" xfId="1" applyFont="1" applyFill="1" applyBorder="1"/>
    <xf numFmtId="0" fontId="33" fillId="0" borderId="16" xfId="1" applyFont="1" applyFill="1" applyBorder="1"/>
    <xf numFmtId="184" fontId="27" fillId="0" borderId="17" xfId="1" applyNumberFormat="1" applyBorder="1" applyAlignment="1">
      <alignment vertical="center"/>
    </xf>
    <xf numFmtId="184" fontId="27" fillId="0" borderId="18" xfId="1" applyNumberFormat="1" applyFont="1" applyBorder="1" applyAlignment="1">
      <alignment vertical="center"/>
    </xf>
    <xf numFmtId="184" fontId="27" fillId="0" borderId="18" xfId="1" applyNumberFormat="1" applyBorder="1" applyAlignment="1">
      <alignment vertical="center"/>
    </xf>
    <xf numFmtId="184" fontId="33" fillId="0" borderId="18" xfId="1" applyNumberFormat="1" applyFont="1" applyBorder="1" applyAlignment="1">
      <alignment vertical="center"/>
    </xf>
    <xf numFmtId="184" fontId="33" fillId="0" borderId="19" xfId="1" applyNumberFormat="1" applyFont="1" applyBorder="1" applyAlignment="1">
      <alignment vertical="center"/>
    </xf>
    <xf numFmtId="0" fontId="33" fillId="0" borderId="0" xfId="0" applyFont="1" applyBorder="1">
      <alignment vertical="center"/>
    </xf>
    <xf numFmtId="0" fontId="33" fillId="0" borderId="0" xfId="0" applyFont="1">
      <alignment vertical="center"/>
    </xf>
    <xf numFmtId="22" fontId="42" fillId="0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>
      <alignment vertical="center"/>
    </xf>
    <xf numFmtId="14" fontId="35" fillId="0" borderId="0" xfId="0" applyNumberFormat="1" applyFont="1" applyFill="1" applyBorder="1">
      <alignment vertical="center"/>
    </xf>
    <xf numFmtId="0" fontId="33" fillId="0" borderId="0" xfId="0" applyFont="1" applyFill="1">
      <alignment vertical="center"/>
    </xf>
    <xf numFmtId="0" fontId="47" fillId="0" borderId="0" xfId="0" applyFont="1" applyBorder="1">
      <alignment vertical="center"/>
    </xf>
    <xf numFmtId="0" fontId="47" fillId="0" borderId="0" xfId="0" applyFont="1" applyFill="1" applyBorder="1" applyProtection="1">
      <alignment vertical="center"/>
      <protection hidden="1"/>
    </xf>
    <xf numFmtId="0" fontId="46" fillId="0" borderId="0" xfId="0" applyFont="1" applyBorder="1" applyAlignment="1">
      <alignment vertical="center"/>
    </xf>
    <xf numFmtId="0" fontId="47" fillId="0" borderId="0" xfId="0" applyFont="1" applyFill="1" applyBorder="1" applyAlignment="1" applyProtection="1">
      <protection hidden="1"/>
    </xf>
    <xf numFmtId="0" fontId="33" fillId="0" borderId="20" xfId="0" applyFont="1" applyBorder="1">
      <alignment vertical="center"/>
    </xf>
    <xf numFmtId="186" fontId="36" fillId="0" borderId="0" xfId="0" applyNumberFormat="1" applyFont="1">
      <alignment vertical="center"/>
    </xf>
    <xf numFmtId="186" fontId="36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86" fontId="36" fillId="0" borderId="0" xfId="0" applyNumberFormat="1" applyFont="1" applyFill="1" applyBorder="1">
      <alignment vertical="center"/>
    </xf>
    <xf numFmtId="185" fontId="51" fillId="0" borderId="21" xfId="0" applyNumberFormat="1" applyFont="1" applyBorder="1">
      <alignment vertical="center"/>
    </xf>
    <xf numFmtId="185" fontId="51" fillId="0" borderId="22" xfId="0" applyNumberFormat="1" applyFont="1" applyBorder="1">
      <alignment vertical="center"/>
    </xf>
    <xf numFmtId="185" fontId="51" fillId="0" borderId="23" xfId="0" applyNumberFormat="1" applyFont="1" applyBorder="1">
      <alignment vertical="center"/>
    </xf>
    <xf numFmtId="185" fontId="36" fillId="0" borderId="24" xfId="0" applyNumberFormat="1" applyFont="1" applyBorder="1">
      <alignment vertical="center"/>
    </xf>
    <xf numFmtId="185" fontId="36" fillId="0" borderId="25" xfId="0" applyNumberFormat="1" applyFont="1" applyBorder="1">
      <alignment vertical="center"/>
    </xf>
    <xf numFmtId="185" fontId="36" fillId="0" borderId="26" xfId="0" applyNumberFormat="1" applyFont="1" applyBorder="1">
      <alignment vertical="center"/>
    </xf>
    <xf numFmtId="185" fontId="52" fillId="0" borderId="27" xfId="0" applyNumberFormat="1" applyFont="1" applyBorder="1">
      <alignment vertical="center"/>
    </xf>
    <xf numFmtId="185" fontId="52" fillId="0" borderId="28" xfId="0" applyNumberFormat="1" applyFont="1" applyBorder="1">
      <alignment vertical="center"/>
    </xf>
    <xf numFmtId="185" fontId="52" fillId="0" borderId="29" xfId="0" applyNumberFormat="1" applyFont="1" applyBorder="1">
      <alignment vertical="center"/>
    </xf>
    <xf numFmtId="14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176" fontId="61" fillId="0" borderId="30" xfId="0" applyNumberFormat="1" applyFont="1" applyBorder="1" applyAlignment="1">
      <alignment horizontal="left" vertical="center" shrinkToFit="1"/>
    </xf>
    <xf numFmtId="176" fontId="12" fillId="0" borderId="30" xfId="0" applyNumberFormat="1" applyFont="1" applyBorder="1" applyAlignment="1">
      <alignment horizontal="left" vertical="center" shrinkToFit="1"/>
    </xf>
    <xf numFmtId="176" fontId="62" fillId="0" borderId="30" xfId="0" applyNumberFormat="1" applyFont="1" applyBorder="1" applyAlignment="1">
      <alignment horizontal="left" vertical="center" shrinkToFit="1"/>
    </xf>
    <xf numFmtId="181" fontId="60" fillId="0" borderId="0" xfId="0" applyNumberFormat="1" applyFont="1" applyBorder="1" applyAlignment="1">
      <alignment horizontal="center" shrinkToFit="1"/>
    </xf>
    <xf numFmtId="176" fontId="66" fillId="0" borderId="30" xfId="0" applyNumberFormat="1" applyFont="1" applyBorder="1" applyAlignment="1">
      <alignment horizontal="left" vertical="center" shrinkToFit="1"/>
    </xf>
    <xf numFmtId="176" fontId="67" fillId="0" borderId="30" xfId="0" applyNumberFormat="1" applyFont="1" applyBorder="1" applyAlignment="1">
      <alignment horizontal="left" vertical="center" shrinkToFit="1"/>
    </xf>
    <xf numFmtId="176" fontId="68" fillId="0" borderId="30" xfId="0" applyNumberFormat="1" applyFont="1" applyBorder="1" applyAlignment="1">
      <alignment horizontal="left" vertical="center" shrinkToFit="1"/>
    </xf>
    <xf numFmtId="14" fontId="3" fillId="0" borderId="0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8" fillId="0" borderId="31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15" fillId="0" borderId="33" xfId="0" applyNumberFormat="1" applyFont="1" applyBorder="1" applyAlignment="1">
      <alignment horizontal="center" vertical="center" shrinkToFit="1"/>
    </xf>
    <xf numFmtId="180" fontId="9" fillId="0" borderId="0" xfId="0" applyNumberFormat="1" applyFont="1" applyBorder="1" applyAlignment="1">
      <alignment vertical="center"/>
    </xf>
    <xf numFmtId="177" fontId="10" fillId="5" borderId="34" xfId="0" applyNumberFormat="1" applyFont="1" applyFill="1" applyBorder="1" applyAlignment="1">
      <alignment horizontal="center" vertical="center"/>
    </xf>
    <xf numFmtId="177" fontId="5" fillId="5" borderId="35" xfId="0" applyNumberFormat="1" applyFont="1" applyFill="1" applyBorder="1" applyAlignment="1">
      <alignment horizontal="center" vertical="center"/>
    </xf>
    <xf numFmtId="177" fontId="14" fillId="5" borderId="36" xfId="0" applyNumberFormat="1" applyFont="1" applyFill="1" applyBorder="1" applyAlignment="1">
      <alignment horizontal="center" vertical="center"/>
    </xf>
    <xf numFmtId="176" fontId="10" fillId="0" borderId="31" xfId="0" applyNumberFormat="1" applyFont="1" applyBorder="1" applyAlignment="1">
      <alignment horizontal="left" vertical="center"/>
    </xf>
    <xf numFmtId="176" fontId="4" fillId="0" borderId="32" xfId="0" applyNumberFormat="1" applyFont="1" applyBorder="1" applyAlignment="1">
      <alignment horizontal="left" vertical="center"/>
    </xf>
    <xf numFmtId="176" fontId="14" fillId="0" borderId="33" xfId="0" applyNumberFormat="1" applyFont="1" applyBorder="1" applyAlignment="1">
      <alignment horizontal="left" vertical="center"/>
    </xf>
    <xf numFmtId="177" fontId="5" fillId="5" borderId="37" xfId="0" applyNumberFormat="1" applyFont="1" applyFill="1" applyBorder="1" applyAlignment="1">
      <alignment horizontal="center" vertical="center"/>
    </xf>
    <xf numFmtId="177" fontId="5" fillId="5" borderId="38" xfId="0" applyNumberFormat="1" applyFont="1" applyFill="1" applyBorder="1" applyAlignment="1">
      <alignment horizontal="center" vertical="center"/>
    </xf>
    <xf numFmtId="177" fontId="5" fillId="5" borderId="39" xfId="0" applyNumberFormat="1" applyFont="1" applyFill="1" applyBorder="1" applyAlignment="1">
      <alignment horizontal="center" vertical="center"/>
    </xf>
    <xf numFmtId="202" fontId="17" fillId="5" borderId="40" xfId="0" applyNumberFormat="1" applyFont="1" applyFill="1" applyBorder="1" applyAlignment="1">
      <alignment horizontal="distributed" vertical="center" shrinkToFit="1"/>
    </xf>
    <xf numFmtId="202" fontId="69" fillId="5" borderId="41" xfId="0" applyNumberFormat="1" applyFont="1" applyFill="1" applyBorder="1" applyAlignment="1">
      <alignment horizontal="distributed" vertical="center" shrinkToFit="1"/>
    </xf>
    <xf numFmtId="202" fontId="18" fillId="5" borderId="42" xfId="0" applyNumberFormat="1" applyFont="1" applyFill="1" applyBorder="1" applyAlignment="1">
      <alignment horizontal="distributed" vertical="center" shrinkToFit="1"/>
    </xf>
    <xf numFmtId="177" fontId="63" fillId="5" borderId="40" xfId="0" applyNumberFormat="1" applyFont="1" applyFill="1" applyBorder="1" applyAlignment="1">
      <alignment horizontal="distributed" vertical="center" shrinkToFit="1"/>
    </xf>
    <xf numFmtId="177" fontId="64" fillId="5" borderId="41" xfId="0" applyNumberFormat="1" applyFont="1" applyFill="1" applyBorder="1" applyAlignment="1">
      <alignment horizontal="distributed" vertical="center" shrinkToFit="1"/>
    </xf>
    <xf numFmtId="177" fontId="65" fillId="5" borderId="42" xfId="0" applyNumberFormat="1" applyFont="1" applyFill="1" applyBorder="1" applyAlignment="1">
      <alignment horizontal="distributed" vertical="center" shrinkToFit="1"/>
    </xf>
    <xf numFmtId="180" fontId="9" fillId="0" borderId="43" xfId="0" applyNumberFormat="1" applyFont="1" applyBorder="1" applyAlignment="1">
      <alignment vertical="center"/>
    </xf>
    <xf numFmtId="181" fontId="73" fillId="0" borderId="0" xfId="0" applyNumberFormat="1" applyFont="1" applyBorder="1" applyAlignment="1">
      <alignment horizontal="left" shrinkToFit="1"/>
    </xf>
    <xf numFmtId="181" fontId="73" fillId="0" borderId="0" xfId="0" applyNumberFormat="1" applyFont="1" applyBorder="1" applyAlignment="1">
      <alignment horizontal="right" shrinkToFit="1"/>
    </xf>
    <xf numFmtId="176" fontId="61" fillId="0" borderId="30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176" fontId="62" fillId="0" borderId="30" xfId="0" applyNumberFormat="1" applyFont="1" applyBorder="1" applyAlignment="1">
      <alignment horizontal="center" vertical="center"/>
    </xf>
    <xf numFmtId="0" fontId="27" fillId="2" borderId="0" xfId="2" applyFill="1">
      <alignment vertical="center"/>
    </xf>
    <xf numFmtId="0" fontId="75" fillId="2" borderId="0" xfId="2" applyFont="1" applyFill="1" applyBorder="1" applyAlignment="1" applyProtection="1">
      <alignment horizontal="right" vertical="center"/>
      <protection hidden="1"/>
    </xf>
    <xf numFmtId="176" fontId="3" fillId="0" borderId="0" xfId="0" applyNumberFormat="1" applyFont="1">
      <alignment vertical="center"/>
    </xf>
    <xf numFmtId="203" fontId="3" fillId="0" borderId="0" xfId="0" applyNumberFormat="1" applyFont="1">
      <alignment vertical="center"/>
    </xf>
    <xf numFmtId="203" fontId="77" fillId="0" borderId="44" xfId="0" applyNumberFormat="1" applyFont="1" applyBorder="1">
      <alignment vertical="center"/>
    </xf>
    <xf numFmtId="0" fontId="3" fillId="0" borderId="45" xfId="0" applyFont="1" applyBorder="1">
      <alignment vertical="center"/>
    </xf>
    <xf numFmtId="185" fontId="76" fillId="0" borderId="46" xfId="0" applyNumberFormat="1" applyFont="1" applyBorder="1">
      <alignment vertical="center"/>
    </xf>
    <xf numFmtId="0" fontId="3" fillId="0" borderId="47" xfId="0" applyFont="1" applyBorder="1">
      <alignment vertical="center"/>
    </xf>
    <xf numFmtId="185" fontId="76" fillId="0" borderId="48" xfId="0" applyNumberFormat="1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203" fontId="77" fillId="0" borderId="51" xfId="0" applyNumberFormat="1" applyFont="1" applyBorder="1">
      <alignment vertical="center"/>
    </xf>
    <xf numFmtId="182" fontId="79" fillId="0" borderId="1" xfId="0" applyNumberFormat="1" applyFont="1" applyBorder="1" applyAlignment="1">
      <alignment horizontal="left" vertical="center"/>
    </xf>
    <xf numFmtId="185" fontId="76" fillId="0" borderId="52" xfId="0" applyNumberFormat="1" applyFont="1" applyBorder="1">
      <alignment vertical="center"/>
    </xf>
    <xf numFmtId="176" fontId="3" fillId="6" borderId="44" xfId="0" applyNumberFormat="1" applyFont="1" applyFill="1" applyBorder="1">
      <alignment vertical="center"/>
    </xf>
    <xf numFmtId="0" fontId="3" fillId="6" borderId="44" xfId="0" applyFont="1" applyFill="1" applyBorder="1">
      <alignment vertical="center"/>
    </xf>
    <xf numFmtId="0" fontId="76" fillId="6" borderId="53" xfId="0" applyFont="1" applyFill="1" applyBorder="1" applyAlignment="1">
      <alignment horizontal="left" vertical="center"/>
    </xf>
    <xf numFmtId="0" fontId="76" fillId="6" borderId="45" xfId="0" applyFont="1" applyFill="1" applyBorder="1" applyAlignment="1">
      <alignment horizontal="left" vertical="center"/>
    </xf>
    <xf numFmtId="0" fontId="76" fillId="6" borderId="47" xfId="0" applyFont="1" applyFill="1" applyBorder="1" applyAlignment="1">
      <alignment horizontal="left" vertical="center"/>
    </xf>
    <xf numFmtId="0" fontId="76" fillId="6" borderId="44" xfId="0" applyFont="1" applyFill="1" applyBorder="1" applyAlignment="1">
      <alignment horizontal="left" vertical="center"/>
    </xf>
    <xf numFmtId="176" fontId="3" fillId="0" borderId="54" xfId="0" applyNumberFormat="1" applyFont="1" applyBorder="1">
      <alignment vertical="center"/>
    </xf>
    <xf numFmtId="0" fontId="3" fillId="0" borderId="54" xfId="0" applyFont="1" applyBorder="1">
      <alignment vertical="center"/>
    </xf>
    <xf numFmtId="203" fontId="3" fillId="0" borderId="54" xfId="0" applyNumberFormat="1" applyFont="1" applyBorder="1">
      <alignment vertical="center"/>
    </xf>
    <xf numFmtId="177" fontId="77" fillId="0" borderId="1" xfId="0" applyNumberFormat="1" applyFont="1" applyBorder="1" applyAlignment="1">
      <alignment horizontal="center" vertical="center"/>
    </xf>
    <xf numFmtId="179" fontId="12" fillId="0" borderId="0" xfId="0" applyNumberFormat="1" applyFont="1" applyAlignment="1">
      <alignment horizontal="left" vertical="center"/>
    </xf>
    <xf numFmtId="181" fontId="12" fillId="0" borderId="0" xfId="0" applyNumberFormat="1" applyFont="1" applyAlignment="1">
      <alignment horizontal="center" vertical="center" shrinkToFit="1"/>
    </xf>
    <xf numFmtId="180" fontId="72" fillId="0" borderId="0" xfId="0" applyNumberFormat="1" applyFont="1" applyAlignment="1">
      <alignment horizontal="center" vertical="center"/>
    </xf>
    <xf numFmtId="180" fontId="72" fillId="0" borderId="0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176" fontId="8" fillId="0" borderId="55" xfId="0" applyNumberFormat="1" applyFont="1" applyFill="1" applyBorder="1" applyAlignment="1">
      <alignment horizontal="center" vertical="center" shrinkToFit="1"/>
    </xf>
    <xf numFmtId="176" fontId="8" fillId="0" borderId="56" xfId="0" applyNumberFormat="1" applyFont="1" applyFill="1" applyBorder="1" applyAlignment="1">
      <alignment horizontal="center" vertical="center" shrinkToFit="1"/>
    </xf>
    <xf numFmtId="176" fontId="8" fillId="0" borderId="57" xfId="0" applyNumberFormat="1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left" vertical="center"/>
    </xf>
    <xf numFmtId="176" fontId="9" fillId="0" borderId="59" xfId="0" applyNumberFormat="1" applyFont="1" applyFill="1" applyBorder="1" applyAlignment="1">
      <alignment horizontal="center" vertical="center" shrinkToFit="1"/>
    </xf>
    <xf numFmtId="176" fontId="9" fillId="0" borderId="60" xfId="0" applyNumberFormat="1" applyFont="1" applyFill="1" applyBorder="1" applyAlignment="1">
      <alignment horizontal="center" vertical="center" shrinkToFit="1"/>
    </xf>
    <xf numFmtId="176" fontId="9" fillId="0" borderId="61" xfId="0" applyNumberFormat="1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left" vertical="center"/>
    </xf>
    <xf numFmtId="176" fontId="15" fillId="0" borderId="63" xfId="0" applyNumberFormat="1" applyFont="1" applyFill="1" applyBorder="1" applyAlignment="1">
      <alignment horizontal="center" vertical="center" shrinkToFit="1"/>
    </xf>
    <xf numFmtId="176" fontId="15" fillId="0" borderId="64" xfId="0" applyNumberFormat="1" applyFont="1" applyFill="1" applyBorder="1" applyAlignment="1">
      <alignment horizontal="center" vertical="center" shrinkToFit="1"/>
    </xf>
    <xf numFmtId="176" fontId="15" fillId="0" borderId="65" xfId="0" applyNumberFormat="1" applyFont="1" applyFill="1" applyBorder="1" applyAlignment="1">
      <alignment horizontal="center" vertical="center" shrinkToFit="1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211" fontId="3" fillId="0" borderId="0" xfId="0" applyNumberFormat="1" applyFont="1">
      <alignment vertical="center"/>
    </xf>
    <xf numFmtId="20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7" fillId="0" borderId="67" xfId="0" applyNumberFormat="1" applyFont="1" applyBorder="1" applyAlignment="1">
      <alignment horizontal="left" vertical="center" shrinkToFit="1"/>
    </xf>
    <xf numFmtId="176" fontId="7" fillId="0" borderId="67" xfId="0" applyNumberFormat="1" applyFont="1" applyBorder="1" applyAlignment="1">
      <alignment horizontal="left" vertical="center" shrinkToFit="1"/>
    </xf>
    <xf numFmtId="176" fontId="18" fillId="0" borderId="67" xfId="0" applyNumberFormat="1" applyFont="1" applyBorder="1" applyAlignment="1">
      <alignment horizontal="left" vertical="center" shrinkToFit="1"/>
    </xf>
    <xf numFmtId="176" fontId="95" fillId="0" borderId="67" xfId="0" applyNumberFormat="1" applyFont="1" applyBorder="1" applyAlignment="1">
      <alignment horizontal="left" vertical="center" shrinkToFit="1"/>
    </xf>
    <xf numFmtId="176" fontId="96" fillId="0" borderId="67" xfId="0" applyNumberFormat="1" applyFont="1" applyBorder="1" applyAlignment="1">
      <alignment horizontal="left" vertical="center" shrinkToFit="1"/>
    </xf>
    <xf numFmtId="176" fontId="97" fillId="0" borderId="67" xfId="0" applyNumberFormat="1" applyFont="1" applyBorder="1" applyAlignment="1">
      <alignment horizontal="left" vertical="center" shrinkToFit="1"/>
    </xf>
    <xf numFmtId="0" fontId="96" fillId="0" borderId="68" xfId="0" applyFont="1" applyBorder="1">
      <alignment vertical="center"/>
    </xf>
    <xf numFmtId="0" fontId="96" fillId="0" borderId="49" xfId="0" applyFont="1" applyBorder="1">
      <alignment vertical="center"/>
    </xf>
    <xf numFmtId="0" fontId="96" fillId="0" borderId="53" xfId="0" applyFont="1" applyBorder="1">
      <alignment vertical="center"/>
    </xf>
    <xf numFmtId="0" fontId="96" fillId="0" borderId="45" xfId="0" applyFont="1" applyBorder="1">
      <alignment vertical="center"/>
    </xf>
    <xf numFmtId="176" fontId="87" fillId="0" borderId="57" xfId="0" applyNumberFormat="1" applyFont="1" applyFill="1" applyBorder="1" applyAlignment="1">
      <alignment vertical="center" shrinkToFit="1"/>
    </xf>
    <xf numFmtId="176" fontId="87" fillId="0" borderId="0" xfId="0" applyNumberFormat="1" applyFont="1" applyFill="1" applyBorder="1" applyAlignment="1">
      <alignment vertical="center" shrinkToFit="1"/>
    </xf>
    <xf numFmtId="176" fontId="76" fillId="0" borderId="61" xfId="0" applyNumberFormat="1" applyFont="1" applyFill="1" applyBorder="1" applyAlignment="1">
      <alignment vertical="center" shrinkToFit="1"/>
    </xf>
    <xf numFmtId="176" fontId="76" fillId="0" borderId="0" xfId="0" applyNumberFormat="1" applyFont="1" applyFill="1" applyBorder="1" applyAlignment="1">
      <alignment vertical="center" shrinkToFit="1"/>
    </xf>
    <xf numFmtId="0" fontId="98" fillId="0" borderId="0" xfId="0" applyFont="1">
      <alignment vertical="center"/>
    </xf>
    <xf numFmtId="213" fontId="3" fillId="0" borderId="0" xfId="0" applyNumberFormat="1" applyFont="1">
      <alignment vertical="center"/>
    </xf>
    <xf numFmtId="0" fontId="3" fillId="6" borderId="71" xfId="0" applyFont="1" applyFill="1" applyBorder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214" fontId="3" fillId="0" borderId="0" xfId="0" applyNumberFormat="1" applyFont="1">
      <alignment vertical="center"/>
    </xf>
    <xf numFmtId="0" fontId="0" fillId="0" borderId="0" xfId="0" applyFont="1">
      <alignment vertical="center"/>
    </xf>
    <xf numFmtId="0" fontId="91" fillId="0" borderId="72" xfId="0" applyFont="1" applyBorder="1" applyAlignment="1">
      <alignment horizontal="left" vertical="center" shrinkToFit="1"/>
    </xf>
    <xf numFmtId="0" fontId="91" fillId="0" borderId="73" xfId="0" applyFont="1" applyBorder="1" applyAlignment="1">
      <alignment horizontal="left" vertical="center" shrinkToFit="1"/>
    </xf>
    <xf numFmtId="0" fontId="91" fillId="0" borderId="74" xfId="0" applyFont="1" applyBorder="1" applyAlignment="1">
      <alignment horizontal="left" vertical="center" shrinkToFit="1"/>
    </xf>
    <xf numFmtId="0" fontId="91" fillId="0" borderId="75" xfId="0" applyFont="1" applyBorder="1" applyAlignment="1">
      <alignment horizontal="left" vertical="center" shrinkToFit="1"/>
    </xf>
    <xf numFmtId="0" fontId="91" fillId="0" borderId="76" xfId="0" applyFont="1" applyBorder="1" applyAlignment="1">
      <alignment horizontal="left" vertical="center" shrinkToFit="1"/>
    </xf>
    <xf numFmtId="0" fontId="91" fillId="0" borderId="77" xfId="0" applyFont="1" applyBorder="1" applyAlignment="1">
      <alignment horizontal="left" vertical="center" shrinkToFit="1"/>
    </xf>
    <xf numFmtId="0" fontId="91" fillId="0" borderId="78" xfId="0" applyFont="1" applyBorder="1" applyAlignment="1">
      <alignment horizontal="left" vertical="center" shrinkToFit="1"/>
    </xf>
    <xf numFmtId="0" fontId="91" fillId="0" borderId="79" xfId="0" applyFont="1" applyBorder="1" applyAlignment="1">
      <alignment horizontal="left" vertical="center" shrinkToFit="1"/>
    </xf>
    <xf numFmtId="0" fontId="91" fillId="0" borderId="80" xfId="0" applyFont="1" applyBorder="1" applyAlignment="1">
      <alignment horizontal="left" vertical="center" shrinkToFit="1"/>
    </xf>
    <xf numFmtId="0" fontId="96" fillId="0" borderId="50" xfId="0" applyFont="1" applyBorder="1">
      <alignment vertical="center"/>
    </xf>
    <xf numFmtId="0" fontId="96" fillId="0" borderId="47" xfId="0" applyFont="1" applyBorder="1">
      <alignment vertical="center"/>
    </xf>
    <xf numFmtId="0" fontId="74" fillId="2" borderId="0" xfId="2" applyFont="1" applyFill="1" applyAlignment="1">
      <alignment horizontal="center" vertical="center" shrinkToFit="1"/>
    </xf>
    <xf numFmtId="0" fontId="91" fillId="0" borderId="81" xfId="0" applyFont="1" applyFill="1" applyBorder="1" applyAlignment="1">
      <alignment vertical="center" shrinkToFit="1"/>
    </xf>
    <xf numFmtId="0" fontId="91" fillId="0" borderId="82" xfId="0" applyFont="1" applyFill="1" applyBorder="1" applyAlignment="1">
      <alignment vertical="center" shrinkToFit="1"/>
    </xf>
    <xf numFmtId="0" fontId="91" fillId="0" borderId="83" xfId="0" applyFont="1" applyFill="1" applyBorder="1" applyAlignment="1">
      <alignment vertical="center" shrinkToFit="1"/>
    </xf>
    <xf numFmtId="180" fontId="16" fillId="0" borderId="0" xfId="0" applyNumberFormat="1" applyFont="1" applyAlignment="1">
      <alignment horizontal="center" vertical="center"/>
    </xf>
    <xf numFmtId="180" fontId="22" fillId="0" borderId="0" xfId="0" applyNumberFormat="1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182" fontId="23" fillId="8" borderId="70" xfId="0" applyNumberFormat="1" applyFont="1" applyFill="1" applyBorder="1" applyAlignment="1">
      <alignment horizontal="center" vertical="center"/>
    </xf>
    <xf numFmtId="182" fontId="23" fillId="8" borderId="0" xfId="0" applyNumberFormat="1" applyFont="1" applyFill="1" applyBorder="1" applyAlignment="1">
      <alignment horizontal="center" vertical="center"/>
    </xf>
    <xf numFmtId="182" fontId="23" fillId="8" borderId="69" xfId="0" applyNumberFormat="1" applyFont="1" applyFill="1" applyBorder="1" applyAlignment="1">
      <alignment horizontal="center" vertical="center"/>
    </xf>
    <xf numFmtId="182" fontId="23" fillId="9" borderId="70" xfId="0" applyNumberFormat="1" applyFont="1" applyFill="1" applyBorder="1" applyAlignment="1">
      <alignment horizontal="center" vertical="center"/>
    </xf>
    <xf numFmtId="182" fontId="23" fillId="9" borderId="0" xfId="0" applyNumberFormat="1" applyFont="1" applyFill="1" applyBorder="1" applyAlignment="1">
      <alignment horizontal="center" vertical="center"/>
    </xf>
    <xf numFmtId="182" fontId="23" fillId="9" borderId="69" xfId="0" applyNumberFormat="1" applyFont="1" applyFill="1" applyBorder="1" applyAlignment="1">
      <alignment horizontal="center" vertical="center"/>
    </xf>
    <xf numFmtId="176" fontId="25" fillId="0" borderId="7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176" fontId="25" fillId="0" borderId="69" xfId="0" applyNumberFormat="1" applyFont="1" applyFill="1" applyBorder="1" applyAlignment="1">
      <alignment horizontal="center" vertical="center"/>
    </xf>
    <xf numFmtId="182" fontId="23" fillId="7" borderId="70" xfId="0" applyNumberFormat="1" applyFont="1" applyFill="1" applyBorder="1" applyAlignment="1">
      <alignment horizontal="center" vertical="center"/>
    </xf>
    <xf numFmtId="182" fontId="23" fillId="7" borderId="0" xfId="0" applyNumberFormat="1" applyFont="1" applyFill="1" applyBorder="1" applyAlignment="1">
      <alignment horizontal="center" vertical="center"/>
    </xf>
    <xf numFmtId="182" fontId="23" fillId="7" borderId="69" xfId="0" applyNumberFormat="1" applyFont="1" applyFill="1" applyBorder="1" applyAlignment="1">
      <alignment horizontal="center" vertical="center"/>
    </xf>
    <xf numFmtId="179" fontId="13" fillId="0" borderId="0" xfId="0" applyNumberFormat="1" applyFont="1" applyAlignment="1">
      <alignment horizontal="left" vertical="center"/>
    </xf>
    <xf numFmtId="176" fontId="26" fillId="0" borderId="70" xfId="0" applyNumberFormat="1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176" fontId="26" fillId="0" borderId="69" xfId="0" applyNumberFormat="1" applyFont="1" applyFill="1" applyBorder="1" applyAlignment="1">
      <alignment horizontal="center" vertical="center"/>
    </xf>
    <xf numFmtId="176" fontId="24" fillId="0" borderId="70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24" fillId="0" borderId="69" xfId="0" applyNumberFormat="1" applyFont="1" applyFill="1" applyBorder="1" applyAlignment="1">
      <alignment horizontal="center" vertical="center"/>
    </xf>
    <xf numFmtId="176" fontId="25" fillId="0" borderId="87" xfId="0" applyNumberFormat="1" applyFont="1" applyFill="1" applyBorder="1" applyAlignment="1">
      <alignment horizontal="center" vertical="center"/>
    </xf>
    <xf numFmtId="176" fontId="25" fillId="0" borderId="88" xfId="0" applyNumberFormat="1" applyFont="1" applyFill="1" applyBorder="1" applyAlignment="1">
      <alignment horizontal="center" vertical="center"/>
    </xf>
    <xf numFmtId="176" fontId="25" fillId="0" borderId="89" xfId="0" applyNumberFormat="1" applyFont="1" applyFill="1" applyBorder="1" applyAlignment="1">
      <alignment horizontal="center" vertical="center"/>
    </xf>
    <xf numFmtId="176" fontId="26" fillId="0" borderId="87" xfId="0" applyNumberFormat="1" applyFont="1" applyFill="1" applyBorder="1" applyAlignment="1">
      <alignment horizontal="center" vertical="center"/>
    </xf>
    <xf numFmtId="176" fontId="26" fillId="0" borderId="88" xfId="0" applyNumberFormat="1" applyFont="1" applyFill="1" applyBorder="1" applyAlignment="1">
      <alignment horizontal="center" vertical="center"/>
    </xf>
    <xf numFmtId="176" fontId="26" fillId="0" borderId="89" xfId="0" applyNumberFormat="1" applyFont="1" applyFill="1" applyBorder="1" applyAlignment="1">
      <alignment horizontal="center" vertical="center"/>
    </xf>
    <xf numFmtId="176" fontId="24" fillId="0" borderId="87" xfId="0" applyNumberFormat="1" applyFont="1" applyFill="1" applyBorder="1" applyAlignment="1">
      <alignment horizontal="center" vertical="center"/>
    </xf>
    <xf numFmtId="176" fontId="24" fillId="0" borderId="88" xfId="0" applyNumberFormat="1" applyFont="1" applyFill="1" applyBorder="1" applyAlignment="1">
      <alignment horizontal="center" vertical="center"/>
    </xf>
    <xf numFmtId="176" fontId="24" fillId="0" borderId="89" xfId="0" applyNumberFormat="1" applyFont="1" applyFill="1" applyBorder="1" applyAlignment="1">
      <alignment horizontal="center" vertical="center"/>
    </xf>
    <xf numFmtId="176" fontId="25" fillId="0" borderId="84" xfId="0" applyNumberFormat="1" applyFont="1" applyFill="1" applyBorder="1" applyAlignment="1">
      <alignment horizontal="center" vertical="center"/>
    </xf>
    <xf numFmtId="176" fontId="25" fillId="0" borderId="85" xfId="0" applyNumberFormat="1" applyFont="1" applyFill="1" applyBorder="1" applyAlignment="1">
      <alignment horizontal="center" vertical="center"/>
    </xf>
    <xf numFmtId="176" fontId="25" fillId="0" borderId="86" xfId="0" applyNumberFormat="1" applyFont="1" applyFill="1" applyBorder="1" applyAlignment="1">
      <alignment horizontal="center" vertical="center"/>
    </xf>
    <xf numFmtId="176" fontId="26" fillId="0" borderId="84" xfId="0" applyNumberFormat="1" applyFont="1" applyFill="1" applyBorder="1" applyAlignment="1">
      <alignment horizontal="center" vertical="center"/>
    </xf>
    <xf numFmtId="176" fontId="26" fillId="0" borderId="85" xfId="0" applyNumberFormat="1" applyFont="1" applyFill="1" applyBorder="1" applyAlignment="1">
      <alignment horizontal="center" vertical="center"/>
    </xf>
    <xf numFmtId="176" fontId="26" fillId="0" borderId="86" xfId="0" applyNumberFormat="1" applyFont="1" applyFill="1" applyBorder="1" applyAlignment="1">
      <alignment horizontal="center" vertical="center"/>
    </xf>
    <xf numFmtId="176" fontId="24" fillId="0" borderId="84" xfId="0" applyNumberFormat="1" applyFont="1" applyFill="1" applyBorder="1" applyAlignment="1">
      <alignment horizontal="center" vertical="center"/>
    </xf>
    <xf numFmtId="176" fontId="24" fillId="0" borderId="85" xfId="0" applyNumberFormat="1" applyFont="1" applyFill="1" applyBorder="1" applyAlignment="1">
      <alignment horizontal="center" vertical="center"/>
    </xf>
    <xf numFmtId="176" fontId="24" fillId="0" borderId="86" xfId="0" applyNumberFormat="1" applyFont="1" applyFill="1" applyBorder="1" applyAlignment="1">
      <alignment horizontal="center" vertical="center"/>
    </xf>
    <xf numFmtId="179" fontId="12" fillId="0" borderId="0" xfId="0" applyNumberFormat="1" applyFont="1" applyAlignment="1">
      <alignment horizontal="left" vertical="center"/>
    </xf>
    <xf numFmtId="181" fontId="12" fillId="0" borderId="0" xfId="0" applyNumberFormat="1" applyFont="1" applyAlignment="1">
      <alignment horizontal="center" vertical="center" shrinkToFit="1"/>
    </xf>
    <xf numFmtId="180" fontId="72" fillId="0" borderId="0" xfId="0" applyNumberFormat="1" applyFont="1" applyAlignment="1">
      <alignment horizontal="center" vertical="center"/>
    </xf>
    <xf numFmtId="180" fontId="72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Alignment="1">
      <alignment horizontal="left" vertical="center"/>
    </xf>
    <xf numFmtId="181" fontId="6" fillId="0" borderId="0" xfId="0" applyNumberFormat="1" applyFont="1" applyAlignment="1">
      <alignment vertical="center"/>
    </xf>
    <xf numFmtId="180" fontId="71" fillId="0" borderId="0" xfId="0" applyNumberFormat="1" applyFont="1" applyAlignment="1">
      <alignment horizontal="center" vertical="center"/>
    </xf>
    <xf numFmtId="180" fontId="71" fillId="0" borderId="90" xfId="0" applyNumberFormat="1" applyFont="1" applyBorder="1" applyAlignment="1">
      <alignment horizontal="center" vertical="center"/>
    </xf>
    <xf numFmtId="0" fontId="32" fillId="4" borderId="91" xfId="1" applyFont="1" applyFill="1" applyBorder="1" applyAlignment="1">
      <alignment horizontal="center" vertical="center"/>
    </xf>
    <xf numFmtId="0" fontId="32" fillId="4" borderId="92" xfId="1" applyFont="1" applyFill="1" applyBorder="1" applyAlignment="1">
      <alignment horizontal="center" vertical="center"/>
    </xf>
    <xf numFmtId="183" fontId="23" fillId="4" borderId="93" xfId="1" applyNumberFormat="1" applyFont="1" applyFill="1" applyBorder="1" applyAlignment="1">
      <alignment horizontal="center" vertical="center"/>
    </xf>
    <xf numFmtId="183" fontId="23" fillId="4" borderId="94" xfId="1" applyNumberFormat="1" applyFont="1" applyFill="1" applyBorder="1" applyAlignment="1">
      <alignment horizontal="center" vertical="center"/>
    </xf>
    <xf numFmtId="0" fontId="85" fillId="0" borderId="0" xfId="1" applyFont="1" applyBorder="1" applyAlignment="1">
      <alignment horizontal="right"/>
    </xf>
    <xf numFmtId="190" fontId="40" fillId="0" borderId="0" xfId="0" applyNumberFormat="1" applyFont="1" applyFill="1" applyBorder="1" applyAlignment="1" applyProtection="1">
      <alignment horizontal="center" shrinkToFit="1"/>
      <protection hidden="1"/>
    </xf>
    <xf numFmtId="190" fontId="0" fillId="0" borderId="0" xfId="0" applyNumberFormat="1" applyBorder="1" applyAlignment="1">
      <alignment horizontal="center" shrinkToFit="1"/>
    </xf>
    <xf numFmtId="188" fontId="55" fillId="0" borderId="0" xfId="0" applyNumberFormat="1" applyFont="1" applyFill="1" applyBorder="1" applyAlignment="1" applyProtection="1">
      <alignment horizontal="left" shrinkToFit="1"/>
      <protection hidden="1"/>
    </xf>
    <xf numFmtId="191" fontId="41" fillId="0" borderId="0" xfId="0" applyNumberFormat="1" applyFont="1" applyFill="1" applyBorder="1" applyAlignment="1" applyProtection="1">
      <alignment horizontal="right" vertical="center"/>
      <protection hidden="1"/>
    </xf>
    <xf numFmtId="191" fontId="39" fillId="0" borderId="0" xfId="0" applyNumberFormat="1" applyFont="1" applyFill="1" applyBorder="1" applyAlignment="1" applyProtection="1">
      <alignment horizontal="right" vertical="center"/>
      <protection hidden="1"/>
    </xf>
    <xf numFmtId="192" fontId="41" fillId="0" borderId="0" xfId="0" applyNumberFormat="1" applyFont="1" applyFill="1" applyBorder="1" applyAlignment="1" applyProtection="1">
      <alignment horizontal="left" vertical="center" shrinkToFit="1"/>
      <protection hidden="1"/>
    </xf>
    <xf numFmtId="192" fontId="39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horizontal="left" vertical="center" shrinkToFit="1"/>
    </xf>
    <xf numFmtId="189" fontId="53" fillId="0" borderId="0" xfId="0" applyNumberFormat="1" applyFont="1" applyFill="1" applyBorder="1" applyAlignment="1" applyProtection="1">
      <alignment horizontal="right" vertical="top" shrinkToFit="1"/>
      <protection hidden="1"/>
    </xf>
    <xf numFmtId="189" fontId="54" fillId="0" borderId="0" xfId="0" applyNumberFormat="1" applyFont="1" applyFill="1" applyBorder="1" applyAlignment="1" applyProtection="1">
      <alignment horizontal="right" vertical="top" shrinkToFit="1"/>
      <protection hidden="1"/>
    </xf>
    <xf numFmtId="187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90" fillId="0" borderId="0" xfId="0" applyFont="1" applyBorder="1" applyAlignment="1">
      <alignment horizontal="left" vertical="center"/>
    </xf>
    <xf numFmtId="188" fontId="55" fillId="0" borderId="0" xfId="0" applyNumberFormat="1" applyFont="1" applyFill="1" applyBorder="1" applyAlignment="1" applyProtection="1">
      <alignment horizontal="left"/>
      <protection hidden="1"/>
    </xf>
    <xf numFmtId="0" fontId="56" fillId="0" borderId="0" xfId="0" applyFont="1" applyFill="1" applyBorder="1" applyAlignment="1" applyProtection="1">
      <alignment horizontal="left"/>
      <protection hidden="1"/>
    </xf>
    <xf numFmtId="193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4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center" vertical="center" shrinkToFit="1"/>
    </xf>
    <xf numFmtId="194" fontId="46" fillId="0" borderId="0" xfId="0" applyNumberFormat="1" applyFont="1" applyFill="1" applyBorder="1" applyAlignment="1" applyProtection="1">
      <alignment horizontal="right" vertical="center"/>
      <protection hidden="1"/>
    </xf>
    <xf numFmtId="195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5" fontId="46" fillId="0" borderId="0" xfId="0" applyNumberFormat="1" applyFont="1" applyBorder="1" applyAlignment="1">
      <alignment horizontal="left" vertical="center" shrinkToFit="1"/>
    </xf>
    <xf numFmtId="196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196" fontId="57" fillId="0" borderId="0" xfId="0" applyNumberFormat="1" applyFont="1" applyBorder="1" applyAlignment="1">
      <alignment horizontal="left" vertical="center" shrinkToFit="1"/>
    </xf>
    <xf numFmtId="197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7" fontId="46" fillId="0" borderId="0" xfId="0" applyNumberFormat="1" applyFont="1" applyBorder="1" applyAlignment="1">
      <alignment horizontal="left" vertical="center" shrinkToFit="1"/>
    </xf>
    <xf numFmtId="198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198" fontId="57" fillId="0" borderId="0" xfId="0" applyNumberFormat="1" applyFont="1" applyBorder="1" applyAlignment="1">
      <alignment horizontal="left" vertical="center" shrinkToFit="1"/>
    </xf>
    <xf numFmtId="199" fontId="46" fillId="0" borderId="0" xfId="0" applyNumberFormat="1" applyFont="1" applyFill="1" applyBorder="1" applyAlignment="1" applyProtection="1">
      <alignment horizontal="left" vertical="center" shrinkToFit="1"/>
      <protection hidden="1"/>
    </xf>
    <xf numFmtId="199" fontId="46" fillId="0" borderId="0" xfId="0" applyNumberFormat="1" applyFont="1" applyBorder="1" applyAlignment="1">
      <alignment horizontal="left" vertical="center" shrinkToFit="1"/>
    </xf>
    <xf numFmtId="200" fontId="4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47" fillId="0" borderId="0" xfId="0" applyFont="1" applyBorder="1" applyAlignment="1">
      <alignment horizontal="left" vertical="center" shrinkToFit="1"/>
    </xf>
    <xf numFmtId="0" fontId="48" fillId="0" borderId="20" xfId="0" applyFont="1" applyBorder="1" applyAlignment="1" applyProtection="1">
      <protection hidden="1"/>
    </xf>
    <xf numFmtId="14" fontId="50" fillId="0" borderId="20" xfId="0" applyNumberFormat="1" applyFont="1" applyBorder="1" applyAlignment="1" applyProtection="1">
      <alignment horizontal="right"/>
      <protection hidden="1"/>
    </xf>
    <xf numFmtId="180" fontId="59" fillId="10" borderId="97" xfId="0" applyNumberFormat="1" applyFont="1" applyFill="1" applyBorder="1" applyAlignment="1">
      <alignment horizontal="center" vertical="center" textRotation="90" shrinkToFit="1"/>
    </xf>
    <xf numFmtId="180" fontId="59" fillId="10" borderId="95" xfId="0" applyNumberFormat="1" applyFont="1" applyFill="1" applyBorder="1" applyAlignment="1">
      <alignment horizontal="center" vertical="center" textRotation="90" shrinkToFit="1"/>
    </xf>
    <xf numFmtId="181" fontId="58" fillId="10" borderId="95" xfId="0" applyNumberFormat="1" applyFont="1" applyFill="1" applyBorder="1" applyAlignment="1">
      <alignment horizontal="center" textRotation="90" shrinkToFit="1"/>
    </xf>
    <xf numFmtId="181" fontId="58" fillId="10" borderId="96" xfId="0" applyNumberFormat="1" applyFont="1" applyFill="1" applyBorder="1" applyAlignment="1">
      <alignment horizontal="center" textRotation="90" shrinkToFit="1"/>
    </xf>
    <xf numFmtId="179" fontId="60" fillId="0" borderId="0" xfId="0" applyNumberFormat="1" applyFont="1" applyBorder="1" applyAlignment="1">
      <alignment horizontal="left"/>
    </xf>
    <xf numFmtId="181" fontId="60" fillId="0" borderId="0" xfId="0" applyNumberFormat="1" applyFont="1" applyBorder="1" applyAlignment="1">
      <alignment horizontal="center" shrinkToFit="1"/>
    </xf>
    <xf numFmtId="0" fontId="85" fillId="0" borderId="0" xfId="0" applyFont="1" applyBorder="1" applyAlignment="1">
      <alignment horizontal="center" vertical="center"/>
    </xf>
    <xf numFmtId="180" fontId="70" fillId="0" borderId="0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 vertical="center" shrinkToFit="1"/>
    </xf>
    <xf numFmtId="179" fontId="67" fillId="0" borderId="0" xfId="0" applyNumberFormat="1" applyFont="1" applyBorder="1" applyAlignment="1">
      <alignment horizontal="left" shrinkToFit="1"/>
    </xf>
    <xf numFmtId="181" fontId="67" fillId="0" borderId="0" xfId="0" applyNumberFormat="1" applyFont="1" applyBorder="1" applyAlignment="1">
      <alignment horizontal="right" shrinkToFit="1"/>
    </xf>
    <xf numFmtId="201" fontId="12" fillId="0" borderId="0" xfId="0" applyNumberFormat="1" applyFont="1" applyBorder="1" applyAlignment="1">
      <alignment horizontal="center" vertical="center" shrinkToFit="1"/>
    </xf>
    <xf numFmtId="180" fontId="70" fillId="0" borderId="43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left" vertical="center" shrinkToFit="1"/>
    </xf>
    <xf numFmtId="181" fontId="4" fillId="0" borderId="43" xfId="0" applyNumberFormat="1" applyFont="1" applyBorder="1" applyAlignment="1">
      <alignment horizontal="left" vertical="center" shrinkToFit="1"/>
    </xf>
    <xf numFmtId="179" fontId="4" fillId="0" borderId="0" xfId="0" applyNumberFormat="1" applyFont="1" applyBorder="1" applyAlignment="1">
      <alignment horizontal="left"/>
    </xf>
    <xf numFmtId="207" fontId="78" fillId="0" borderId="51" xfId="0" applyNumberFormat="1" applyFont="1" applyBorder="1" applyAlignment="1">
      <alignment horizontal="right" vertical="center"/>
    </xf>
    <xf numFmtId="183" fontId="78" fillId="0" borderId="0" xfId="0" applyNumberFormat="1" applyFont="1" applyBorder="1" applyAlignment="1">
      <alignment horizontal="left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176" fontId="9" fillId="0" borderId="60" xfId="0" applyNumberFormat="1" applyFont="1" applyFill="1" applyBorder="1" applyAlignment="1">
      <alignment horizontal="center" vertical="center" shrinkToFit="1"/>
    </xf>
    <xf numFmtId="176" fontId="15" fillId="0" borderId="64" xfId="0" applyNumberFormat="1" applyFont="1" applyFill="1" applyBorder="1" applyAlignment="1">
      <alignment horizontal="center" vertical="center" shrinkToFit="1"/>
    </xf>
    <xf numFmtId="176" fontId="8" fillId="0" borderId="56" xfId="0" applyNumberFormat="1" applyFont="1" applyFill="1" applyBorder="1" applyAlignment="1">
      <alignment horizontal="center" vertical="center" shrinkToFit="1"/>
    </xf>
    <xf numFmtId="176" fontId="76" fillId="0" borderId="60" xfId="0" applyNumberFormat="1" applyFont="1" applyFill="1" applyBorder="1" applyAlignment="1">
      <alignment vertical="center" shrinkToFit="1"/>
    </xf>
    <xf numFmtId="176" fontId="88" fillId="0" borderId="64" xfId="0" applyNumberFormat="1" applyFont="1" applyFill="1" applyBorder="1" applyAlignment="1">
      <alignment vertical="center" shrinkToFit="1"/>
    </xf>
    <xf numFmtId="176" fontId="87" fillId="0" borderId="56" xfId="0" applyNumberFormat="1" applyFont="1" applyFill="1" applyBorder="1" applyAlignment="1">
      <alignment vertical="center" shrinkToFit="1"/>
    </xf>
    <xf numFmtId="180" fontId="84" fillId="0" borderId="0" xfId="0" applyNumberFormat="1" applyFont="1" applyAlignment="1">
      <alignment horizontal="center" vertical="center"/>
    </xf>
    <xf numFmtId="181" fontId="12" fillId="0" borderId="0" xfId="0" applyNumberFormat="1" applyFont="1" applyAlignment="1">
      <alignment horizontal="right" vertical="center" shrinkToFit="1"/>
    </xf>
    <xf numFmtId="209" fontId="86" fillId="0" borderId="0" xfId="0" applyNumberFormat="1" applyFont="1" applyAlignment="1">
      <alignment horizontal="left" vertical="center"/>
    </xf>
    <xf numFmtId="176" fontId="82" fillId="0" borderId="59" xfId="0" applyNumberFormat="1" applyFont="1" applyFill="1" applyBorder="1" applyAlignment="1">
      <alignment horizontal="center" vertical="center" shrinkToFit="1"/>
    </xf>
    <xf numFmtId="176" fontId="82" fillId="0" borderId="60" xfId="0" applyNumberFormat="1" applyFont="1" applyFill="1" applyBorder="1" applyAlignment="1">
      <alignment horizontal="center" vertical="center" shrinkToFit="1"/>
    </xf>
    <xf numFmtId="176" fontId="81" fillId="0" borderId="63" xfId="0" applyNumberFormat="1" applyFont="1" applyFill="1" applyBorder="1" applyAlignment="1">
      <alignment horizontal="center" vertical="center" shrinkToFit="1"/>
    </xf>
    <xf numFmtId="176" fontId="81" fillId="0" borderId="64" xfId="0" applyNumberFormat="1" applyFont="1" applyFill="1" applyBorder="1" applyAlignment="1">
      <alignment horizontal="center" vertical="center" shrinkToFit="1"/>
    </xf>
    <xf numFmtId="176" fontId="83" fillId="0" borderId="55" xfId="0" applyNumberFormat="1" applyFont="1" applyFill="1" applyBorder="1" applyAlignment="1">
      <alignment horizontal="center" vertical="center" shrinkToFit="1"/>
    </xf>
    <xf numFmtId="176" fontId="83" fillId="0" borderId="56" xfId="0" applyNumberFormat="1" applyFont="1" applyFill="1" applyBorder="1" applyAlignment="1">
      <alignment horizontal="center" vertical="center" shrinkToFit="1"/>
    </xf>
    <xf numFmtId="0" fontId="85" fillId="0" borderId="0" xfId="0" applyFont="1" applyFill="1" applyAlignment="1">
      <alignment horizontal="center" vertical="center"/>
    </xf>
    <xf numFmtId="208" fontId="80" fillId="6" borderId="100" xfId="0" applyNumberFormat="1" applyFont="1" applyFill="1" applyBorder="1" applyAlignment="1">
      <alignment horizontal="center" vertical="center"/>
    </xf>
    <xf numFmtId="208" fontId="80" fillId="6" borderId="101" xfId="0" applyNumberFormat="1" applyFont="1" applyFill="1" applyBorder="1" applyAlignment="1">
      <alignment horizontal="center" vertical="center"/>
    </xf>
    <xf numFmtId="208" fontId="80" fillId="12" borderId="102" xfId="0" applyNumberFormat="1" applyFont="1" applyFill="1" applyBorder="1" applyAlignment="1">
      <alignment horizontal="center" vertical="center"/>
    </xf>
    <xf numFmtId="208" fontId="80" fillId="12" borderId="103" xfId="0" applyNumberFormat="1" applyFont="1" applyFill="1" applyBorder="1" applyAlignment="1">
      <alignment horizontal="center" vertical="center"/>
    </xf>
    <xf numFmtId="208" fontId="80" fillId="11" borderId="98" xfId="0" applyNumberFormat="1" applyFont="1" applyFill="1" applyBorder="1" applyAlignment="1">
      <alignment horizontal="center" vertical="center"/>
    </xf>
    <xf numFmtId="208" fontId="80" fillId="11" borderId="99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休暇予定表" xfId="1"/>
    <cellStyle name="標準_弦の長さ(L)と弧の高さ(H)から半径(R)を求める計算_00" xfId="2"/>
  </cellStyles>
  <dxfs count="71"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  <fill>
        <patternFill patternType="solid">
          <bgColor indexed="47"/>
        </patternFill>
      </fill>
    </dxf>
    <dxf>
      <font>
        <condense val="0"/>
        <extend val="0"/>
        <color indexed="12"/>
      </font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ont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hyperlink" Target="#Sheet7!C1"/><Relationship Id="rId18" Type="http://schemas.openxmlformats.org/officeDocument/2006/relationships/image" Target="../media/image9.emf"/><Relationship Id="rId3" Type="http://schemas.openxmlformats.org/officeDocument/2006/relationships/hyperlink" Target="#Sheet2!A3"/><Relationship Id="rId21" Type="http://schemas.openxmlformats.org/officeDocument/2006/relationships/hyperlink" Target="#Sheet11!J1"/><Relationship Id="rId7" Type="http://schemas.openxmlformats.org/officeDocument/2006/relationships/hyperlink" Target="#Sheet4!C1"/><Relationship Id="rId12" Type="http://schemas.openxmlformats.org/officeDocument/2006/relationships/image" Target="../media/image6.emf"/><Relationship Id="rId17" Type="http://schemas.openxmlformats.org/officeDocument/2006/relationships/hyperlink" Target="#Sheet9!L1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1" Type="http://schemas.openxmlformats.org/officeDocument/2006/relationships/hyperlink" Target="#Sheet1!H3"/><Relationship Id="rId6" Type="http://schemas.openxmlformats.org/officeDocument/2006/relationships/image" Target="../media/image3.emf"/><Relationship Id="rId11" Type="http://schemas.openxmlformats.org/officeDocument/2006/relationships/hyperlink" Target="#Sheet6!R5"/><Relationship Id="rId5" Type="http://schemas.openxmlformats.org/officeDocument/2006/relationships/hyperlink" Target="#Sheet3!C1"/><Relationship Id="rId15" Type="http://schemas.openxmlformats.org/officeDocument/2006/relationships/hyperlink" Target="#Sheet8!C1"/><Relationship Id="rId10" Type="http://schemas.openxmlformats.org/officeDocument/2006/relationships/image" Target="../media/image5.emf"/><Relationship Id="rId19" Type="http://schemas.openxmlformats.org/officeDocument/2006/relationships/hyperlink" Target="#Sheet10!A1"/><Relationship Id="rId4" Type="http://schemas.openxmlformats.org/officeDocument/2006/relationships/image" Target="../media/image2.emf"/><Relationship Id="rId9" Type="http://schemas.openxmlformats.org/officeDocument/2006/relationships/hyperlink" Target="#Sheet5!C4"/><Relationship Id="rId14" Type="http://schemas.openxmlformats.org/officeDocument/2006/relationships/image" Target="../media/image7.emf"/><Relationship Id="rId22" Type="http://schemas.openxmlformats.org/officeDocument/2006/relationships/image" Target="../media/image1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Relationship Id="rId6" Type="http://schemas.openxmlformats.org/officeDocument/2006/relationships/image" Target="../media/image17.emf"/><Relationship Id="rId11" Type="http://schemas.openxmlformats.org/officeDocument/2006/relationships/image" Target="../media/image22.emf"/><Relationship Id="rId5" Type="http://schemas.openxmlformats.org/officeDocument/2006/relationships/image" Target="../media/image16.emf"/><Relationship Id="rId10" Type="http://schemas.openxmlformats.org/officeDocument/2006/relationships/image" Target="../media/image21.emf"/><Relationship Id="rId4" Type="http://schemas.openxmlformats.org/officeDocument/2006/relationships/image" Target="../media/image15.emf"/><Relationship Id="rId9" Type="http://schemas.openxmlformats.org/officeDocument/2006/relationships/image" Target="../media/image2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1323975</xdr:colOff>
      <xdr:row>6</xdr:row>
      <xdr:rowOff>0</xdr:rowOff>
    </xdr:to>
    <xdr:sp macro="" textlink="">
      <xdr:nvSpPr>
        <xdr:cNvPr id="10270" name="AutoShape 30">
          <a:extLst>
            <a:ext uri="{FF2B5EF4-FFF2-40B4-BE49-F238E27FC236}">
              <a16:creationId xmlns:a16="http://schemas.microsoft.com/office/drawing/2014/main" id="{52D60953-5ECB-2D26-17A9-A8774C6F8D59}"/>
            </a:ext>
          </a:extLst>
        </xdr:cNvPr>
        <xdr:cNvSpPr>
          <a:spLocks noChangeArrowheads="1"/>
        </xdr:cNvSpPr>
      </xdr:nvSpPr>
      <xdr:spPr bwMode="auto">
        <a:xfrm>
          <a:off x="13430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1323975</xdr:colOff>
      <xdr:row>6</xdr:row>
      <xdr:rowOff>0</xdr:rowOff>
    </xdr:to>
    <xdr:sp macro="" textlink="">
      <xdr:nvSpPr>
        <xdr:cNvPr id="10271" name="AutoShape 31">
          <a:extLst>
            <a:ext uri="{FF2B5EF4-FFF2-40B4-BE49-F238E27FC236}">
              <a16:creationId xmlns:a16="http://schemas.microsoft.com/office/drawing/2014/main" id="{32831BC5-9863-EB16-5966-5043FDF8FB99}"/>
            </a:ext>
          </a:extLst>
        </xdr:cNvPr>
        <xdr:cNvSpPr>
          <a:spLocks noChangeArrowheads="1"/>
        </xdr:cNvSpPr>
      </xdr:nvSpPr>
      <xdr:spPr bwMode="auto">
        <a:xfrm>
          <a:off x="40290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1323975</xdr:colOff>
      <xdr:row>7</xdr:row>
      <xdr:rowOff>0</xdr:rowOff>
    </xdr:to>
    <xdr:sp macro="" textlink="">
      <xdr:nvSpPr>
        <xdr:cNvPr id="10272" name="AutoShape 32">
          <a:extLst>
            <a:ext uri="{FF2B5EF4-FFF2-40B4-BE49-F238E27FC236}">
              <a16:creationId xmlns:a16="http://schemas.microsoft.com/office/drawing/2014/main" id="{99930192-2279-2C2F-8F6B-D5E0C8CC6842}"/>
            </a:ext>
          </a:extLst>
        </xdr:cNvPr>
        <xdr:cNvSpPr>
          <a:spLocks noChangeArrowheads="1"/>
        </xdr:cNvSpPr>
      </xdr:nvSpPr>
      <xdr:spPr bwMode="auto">
        <a:xfrm>
          <a:off x="26860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1323975</xdr:colOff>
      <xdr:row>7</xdr:row>
      <xdr:rowOff>0</xdr:rowOff>
    </xdr:to>
    <xdr:sp macro="" textlink="">
      <xdr:nvSpPr>
        <xdr:cNvPr id="10273" name="AutoShape 33">
          <a:extLst>
            <a:ext uri="{FF2B5EF4-FFF2-40B4-BE49-F238E27FC236}">
              <a16:creationId xmlns:a16="http://schemas.microsoft.com/office/drawing/2014/main" id="{C60B6634-43C7-63F0-33A0-D97FD826C64F}"/>
            </a:ext>
          </a:extLst>
        </xdr:cNvPr>
        <xdr:cNvSpPr>
          <a:spLocks noChangeArrowheads="1"/>
        </xdr:cNvSpPr>
      </xdr:nvSpPr>
      <xdr:spPr bwMode="auto">
        <a:xfrm>
          <a:off x="40290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1323975</xdr:colOff>
      <xdr:row>7</xdr:row>
      <xdr:rowOff>0</xdr:rowOff>
    </xdr:to>
    <xdr:sp macro="" textlink="">
      <xdr:nvSpPr>
        <xdr:cNvPr id="10274" name="AutoShape 34">
          <a:extLst>
            <a:ext uri="{FF2B5EF4-FFF2-40B4-BE49-F238E27FC236}">
              <a16:creationId xmlns:a16="http://schemas.microsoft.com/office/drawing/2014/main" id="{707A9E77-C283-3669-B7E7-2FE0BE576690}"/>
            </a:ext>
          </a:extLst>
        </xdr:cNvPr>
        <xdr:cNvSpPr>
          <a:spLocks noChangeArrowheads="1"/>
        </xdr:cNvSpPr>
      </xdr:nvSpPr>
      <xdr:spPr bwMode="auto">
        <a:xfrm>
          <a:off x="53721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1323975</xdr:colOff>
      <xdr:row>7</xdr:row>
      <xdr:rowOff>0</xdr:rowOff>
    </xdr:to>
    <xdr:sp macro="" textlink="">
      <xdr:nvSpPr>
        <xdr:cNvPr id="10275" name="AutoShape 35">
          <a:extLst>
            <a:ext uri="{FF2B5EF4-FFF2-40B4-BE49-F238E27FC236}">
              <a16:creationId xmlns:a16="http://schemas.microsoft.com/office/drawing/2014/main" id="{DE9A6498-73B1-4D51-D6A8-F51AB682941A}"/>
            </a:ext>
          </a:extLst>
        </xdr:cNvPr>
        <xdr:cNvSpPr>
          <a:spLocks noChangeArrowheads="1"/>
        </xdr:cNvSpPr>
      </xdr:nvSpPr>
      <xdr:spPr bwMode="auto">
        <a:xfrm>
          <a:off x="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1323975</xdr:colOff>
      <xdr:row>7</xdr:row>
      <xdr:rowOff>0</xdr:rowOff>
    </xdr:to>
    <xdr:sp macro="" textlink="">
      <xdr:nvSpPr>
        <xdr:cNvPr id="10276" name="AutoShape 36">
          <a:extLst>
            <a:ext uri="{FF2B5EF4-FFF2-40B4-BE49-F238E27FC236}">
              <a16:creationId xmlns:a16="http://schemas.microsoft.com/office/drawing/2014/main" id="{7452066C-D9AB-2870-7EA7-76D5E209748A}"/>
            </a:ext>
          </a:extLst>
        </xdr:cNvPr>
        <xdr:cNvSpPr>
          <a:spLocks noChangeArrowheads="1"/>
        </xdr:cNvSpPr>
      </xdr:nvSpPr>
      <xdr:spPr bwMode="auto">
        <a:xfrm>
          <a:off x="13430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277" name="AutoShape 37">
          <a:extLst>
            <a:ext uri="{FF2B5EF4-FFF2-40B4-BE49-F238E27FC236}">
              <a16:creationId xmlns:a16="http://schemas.microsoft.com/office/drawing/2014/main" id="{55A7F3A6-C944-AAB3-1EE7-BA1A420DC8AA}"/>
            </a:ext>
          </a:extLst>
        </xdr:cNvPr>
        <xdr:cNvSpPr>
          <a:spLocks noChangeArrowheads="1"/>
        </xdr:cNvSpPr>
      </xdr:nvSpPr>
      <xdr:spPr bwMode="auto">
        <a:xfrm>
          <a:off x="27051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278" name="AutoShape 38">
          <a:extLst>
            <a:ext uri="{FF2B5EF4-FFF2-40B4-BE49-F238E27FC236}">
              <a16:creationId xmlns:a16="http://schemas.microsoft.com/office/drawing/2014/main" id="{9F335DCD-4CE1-5666-951D-200DBE77E6A5}"/>
            </a:ext>
          </a:extLst>
        </xdr:cNvPr>
        <xdr:cNvSpPr>
          <a:spLocks noChangeArrowheads="1"/>
        </xdr:cNvSpPr>
      </xdr:nvSpPr>
      <xdr:spPr bwMode="auto">
        <a:xfrm>
          <a:off x="40481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7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10279" name="AutoShape 39">
          <a:extLst>
            <a:ext uri="{FF2B5EF4-FFF2-40B4-BE49-F238E27FC236}">
              <a16:creationId xmlns:a16="http://schemas.microsoft.com/office/drawing/2014/main" id="{B7C8FDBC-1621-9776-4C10-1C6DC0CABDA1}"/>
            </a:ext>
          </a:extLst>
        </xdr:cNvPr>
        <xdr:cNvSpPr>
          <a:spLocks noChangeArrowheads="1"/>
        </xdr:cNvSpPr>
      </xdr:nvSpPr>
      <xdr:spPr bwMode="auto">
        <a:xfrm>
          <a:off x="53911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7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0" name="AutoShape 40">
          <a:extLst>
            <a:ext uri="{FF2B5EF4-FFF2-40B4-BE49-F238E27FC236}">
              <a16:creationId xmlns:a16="http://schemas.microsoft.com/office/drawing/2014/main" id="{B31DFAF9-C2E9-9D9F-81F0-84EF9F126DA9}"/>
            </a:ext>
          </a:extLst>
        </xdr:cNvPr>
        <xdr:cNvSpPr>
          <a:spLocks noChangeArrowheads="1"/>
        </xdr:cNvSpPr>
      </xdr:nvSpPr>
      <xdr:spPr bwMode="auto">
        <a:xfrm>
          <a:off x="190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7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0281" name="AutoShape 41">
          <a:extLst>
            <a:ext uri="{FF2B5EF4-FFF2-40B4-BE49-F238E27FC236}">
              <a16:creationId xmlns:a16="http://schemas.microsoft.com/office/drawing/2014/main" id="{399C19B2-BE3E-A092-76A1-5DBA6E1D33A9}"/>
            </a:ext>
          </a:extLst>
        </xdr:cNvPr>
        <xdr:cNvSpPr>
          <a:spLocks noChangeArrowheads="1"/>
        </xdr:cNvSpPr>
      </xdr:nvSpPr>
      <xdr:spPr bwMode="auto">
        <a:xfrm>
          <a:off x="13620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0963" name="AutoShape 723">
          <a:extLst>
            <a:ext uri="{FF2B5EF4-FFF2-40B4-BE49-F238E27FC236}">
              <a16:creationId xmlns:a16="http://schemas.microsoft.com/office/drawing/2014/main" id="{C248FF14-D3F9-84D0-416B-9D86C58B731F}"/>
            </a:ext>
          </a:extLst>
        </xdr:cNvPr>
        <xdr:cNvSpPr>
          <a:spLocks noChangeArrowheads="1"/>
        </xdr:cNvSpPr>
      </xdr:nvSpPr>
      <xdr:spPr bwMode="auto">
        <a:xfrm>
          <a:off x="807720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10964" name="AutoShape 724">
          <a:extLst>
            <a:ext uri="{FF2B5EF4-FFF2-40B4-BE49-F238E27FC236}">
              <a16:creationId xmlns:a16="http://schemas.microsoft.com/office/drawing/2014/main" id="{06A1CAFE-CAAD-5771-8EDB-7DBE94DE8386}"/>
            </a:ext>
          </a:extLst>
        </xdr:cNvPr>
        <xdr:cNvSpPr>
          <a:spLocks noChangeArrowheads="1"/>
        </xdr:cNvSpPr>
      </xdr:nvSpPr>
      <xdr:spPr bwMode="auto">
        <a:xfrm>
          <a:off x="942022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0965" name="AutoShape 725">
          <a:extLst>
            <a:ext uri="{FF2B5EF4-FFF2-40B4-BE49-F238E27FC236}">
              <a16:creationId xmlns:a16="http://schemas.microsoft.com/office/drawing/2014/main" id="{8A1563FA-9C4F-8E0F-93EC-7C3ED492C87D}"/>
            </a:ext>
          </a:extLst>
        </xdr:cNvPr>
        <xdr:cNvSpPr>
          <a:spLocks noChangeArrowheads="1"/>
        </xdr:cNvSpPr>
      </xdr:nvSpPr>
      <xdr:spPr bwMode="auto">
        <a:xfrm>
          <a:off x="10763250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2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0966" name="AutoShape 726">
          <a:extLst>
            <a:ext uri="{FF2B5EF4-FFF2-40B4-BE49-F238E27FC236}">
              <a16:creationId xmlns:a16="http://schemas.microsoft.com/office/drawing/2014/main" id="{187FE3AA-8DD3-0A85-062B-70420150F47F}"/>
            </a:ext>
          </a:extLst>
        </xdr:cNvPr>
        <xdr:cNvSpPr>
          <a:spLocks noChangeArrowheads="1"/>
        </xdr:cNvSpPr>
      </xdr:nvSpPr>
      <xdr:spPr bwMode="auto">
        <a:xfrm>
          <a:off x="6734175" y="6286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967" name="AutoShape 727">
          <a:extLst>
            <a:ext uri="{FF2B5EF4-FFF2-40B4-BE49-F238E27FC236}">
              <a16:creationId xmlns:a16="http://schemas.microsoft.com/office/drawing/2014/main" id="{2BB1917D-C122-2EC1-B3F0-63EA6FA7B128}"/>
            </a:ext>
          </a:extLst>
        </xdr:cNvPr>
        <xdr:cNvSpPr>
          <a:spLocks noChangeArrowheads="1"/>
        </xdr:cNvSpPr>
      </xdr:nvSpPr>
      <xdr:spPr bwMode="auto">
        <a:xfrm>
          <a:off x="807720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968" name="AutoShape 728">
          <a:extLst>
            <a:ext uri="{FF2B5EF4-FFF2-40B4-BE49-F238E27FC236}">
              <a16:creationId xmlns:a16="http://schemas.microsoft.com/office/drawing/2014/main" id="{26086D31-FF04-8A04-9870-EBBB7131AB6B}"/>
            </a:ext>
          </a:extLst>
        </xdr:cNvPr>
        <xdr:cNvSpPr>
          <a:spLocks noChangeArrowheads="1"/>
        </xdr:cNvSpPr>
      </xdr:nvSpPr>
      <xdr:spPr bwMode="auto">
        <a:xfrm>
          <a:off x="942022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969" name="AutoShape 729">
          <a:extLst>
            <a:ext uri="{FF2B5EF4-FFF2-40B4-BE49-F238E27FC236}">
              <a16:creationId xmlns:a16="http://schemas.microsoft.com/office/drawing/2014/main" id="{B711B966-7BAC-B9B1-07AE-03E6A36791AF}"/>
            </a:ext>
          </a:extLst>
        </xdr:cNvPr>
        <xdr:cNvSpPr>
          <a:spLocks noChangeArrowheads="1"/>
        </xdr:cNvSpPr>
      </xdr:nvSpPr>
      <xdr:spPr bwMode="auto">
        <a:xfrm>
          <a:off x="10763250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970" name="AutoShape 730">
          <a:extLst>
            <a:ext uri="{FF2B5EF4-FFF2-40B4-BE49-F238E27FC236}">
              <a16:creationId xmlns:a16="http://schemas.microsoft.com/office/drawing/2014/main" id="{C0524A2C-CE78-2C0E-2F24-44432A5CC33C}"/>
            </a:ext>
          </a:extLst>
        </xdr:cNvPr>
        <xdr:cNvSpPr>
          <a:spLocks noChangeArrowheads="1"/>
        </xdr:cNvSpPr>
      </xdr:nvSpPr>
      <xdr:spPr bwMode="auto">
        <a:xfrm>
          <a:off x="6734175" y="18954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4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10971" name="AutoShape 731">
          <a:extLst>
            <a:ext uri="{FF2B5EF4-FFF2-40B4-BE49-F238E27FC236}">
              <a16:creationId xmlns:a16="http://schemas.microsoft.com/office/drawing/2014/main" id="{25EA62B2-9C48-9518-31DD-B53D862DD6C0}"/>
            </a:ext>
          </a:extLst>
        </xdr:cNvPr>
        <xdr:cNvSpPr>
          <a:spLocks noChangeArrowheads="1"/>
        </xdr:cNvSpPr>
      </xdr:nvSpPr>
      <xdr:spPr bwMode="auto">
        <a:xfrm>
          <a:off x="80772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10972" name="AutoShape 732">
          <a:extLst>
            <a:ext uri="{FF2B5EF4-FFF2-40B4-BE49-F238E27FC236}">
              <a16:creationId xmlns:a16="http://schemas.microsoft.com/office/drawing/2014/main" id="{D9BE0456-17EA-50AD-B3AF-A9077B5ADF75}"/>
            </a:ext>
          </a:extLst>
        </xdr:cNvPr>
        <xdr:cNvSpPr>
          <a:spLocks noChangeArrowheads="1"/>
        </xdr:cNvSpPr>
      </xdr:nvSpPr>
      <xdr:spPr bwMode="auto">
        <a:xfrm>
          <a:off x="94202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10973" name="AutoShape 733">
          <a:extLst>
            <a:ext uri="{FF2B5EF4-FFF2-40B4-BE49-F238E27FC236}">
              <a16:creationId xmlns:a16="http://schemas.microsoft.com/office/drawing/2014/main" id="{852F1705-4A1B-5C09-A8EC-706B7AC80EA1}"/>
            </a:ext>
          </a:extLst>
        </xdr:cNvPr>
        <xdr:cNvSpPr>
          <a:spLocks noChangeArrowheads="1"/>
        </xdr:cNvSpPr>
      </xdr:nvSpPr>
      <xdr:spPr bwMode="auto">
        <a:xfrm>
          <a:off x="107632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974" name="AutoShape 734">
          <a:extLst>
            <a:ext uri="{FF2B5EF4-FFF2-40B4-BE49-F238E27FC236}">
              <a16:creationId xmlns:a16="http://schemas.microsoft.com/office/drawing/2014/main" id="{CDA25A90-4CC5-A32F-DD9C-1D6856F8D136}"/>
            </a:ext>
          </a:extLst>
        </xdr:cNvPr>
        <xdr:cNvSpPr>
          <a:spLocks noChangeArrowheads="1"/>
        </xdr:cNvSpPr>
      </xdr:nvSpPr>
      <xdr:spPr bwMode="auto">
        <a:xfrm>
          <a:off x="67341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75" name="AutoShape 735">
          <a:extLst>
            <a:ext uri="{FF2B5EF4-FFF2-40B4-BE49-F238E27FC236}">
              <a16:creationId xmlns:a16="http://schemas.microsoft.com/office/drawing/2014/main" id="{B9A939B1-8CCB-1710-9435-47EAD588D28F}"/>
            </a:ext>
          </a:extLst>
        </xdr:cNvPr>
        <xdr:cNvSpPr>
          <a:spLocks noChangeArrowheads="1"/>
        </xdr:cNvSpPr>
      </xdr:nvSpPr>
      <xdr:spPr bwMode="auto">
        <a:xfrm>
          <a:off x="80772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76" name="AutoShape 736">
          <a:extLst>
            <a:ext uri="{FF2B5EF4-FFF2-40B4-BE49-F238E27FC236}">
              <a16:creationId xmlns:a16="http://schemas.microsoft.com/office/drawing/2014/main" id="{EABC73FF-3E13-312B-6E4C-3BD992A181CD}"/>
            </a:ext>
          </a:extLst>
        </xdr:cNvPr>
        <xdr:cNvSpPr>
          <a:spLocks noChangeArrowheads="1"/>
        </xdr:cNvSpPr>
      </xdr:nvSpPr>
      <xdr:spPr bwMode="auto">
        <a:xfrm>
          <a:off x="942022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5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977" name="AutoShape 737">
          <a:extLst>
            <a:ext uri="{FF2B5EF4-FFF2-40B4-BE49-F238E27FC236}">
              <a16:creationId xmlns:a16="http://schemas.microsoft.com/office/drawing/2014/main" id="{32F8D77B-EC48-5E02-8A6E-09E8D7840AE5}"/>
            </a:ext>
          </a:extLst>
        </xdr:cNvPr>
        <xdr:cNvSpPr>
          <a:spLocks noChangeArrowheads="1"/>
        </xdr:cNvSpPr>
      </xdr:nvSpPr>
      <xdr:spPr bwMode="auto">
        <a:xfrm>
          <a:off x="107632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5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0978" name="AutoShape 738">
          <a:extLst>
            <a:ext uri="{FF2B5EF4-FFF2-40B4-BE49-F238E27FC236}">
              <a16:creationId xmlns:a16="http://schemas.microsoft.com/office/drawing/2014/main" id="{6560BC7A-60EA-3742-B78A-A53ED85AD5E6}"/>
            </a:ext>
          </a:extLst>
        </xdr:cNvPr>
        <xdr:cNvSpPr>
          <a:spLocks noChangeArrowheads="1"/>
        </xdr:cNvSpPr>
      </xdr:nvSpPr>
      <xdr:spPr bwMode="auto">
        <a:xfrm>
          <a:off x="6734175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979" name="AutoShape 739">
          <a:extLst>
            <a:ext uri="{FF2B5EF4-FFF2-40B4-BE49-F238E27FC236}">
              <a16:creationId xmlns:a16="http://schemas.microsoft.com/office/drawing/2014/main" id="{B7056502-FAFD-477F-0963-DD3B6294C664}"/>
            </a:ext>
          </a:extLst>
        </xdr:cNvPr>
        <xdr:cNvSpPr>
          <a:spLocks noChangeArrowheads="1"/>
        </xdr:cNvSpPr>
      </xdr:nvSpPr>
      <xdr:spPr bwMode="auto">
        <a:xfrm>
          <a:off x="807720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10980" name="AutoShape 740">
          <a:extLst>
            <a:ext uri="{FF2B5EF4-FFF2-40B4-BE49-F238E27FC236}">
              <a16:creationId xmlns:a16="http://schemas.microsoft.com/office/drawing/2014/main" id="{4A8ABDDF-4E9C-8356-02FF-99630108F6BC}"/>
            </a:ext>
          </a:extLst>
        </xdr:cNvPr>
        <xdr:cNvSpPr>
          <a:spLocks noChangeArrowheads="1"/>
        </xdr:cNvSpPr>
      </xdr:nvSpPr>
      <xdr:spPr bwMode="auto">
        <a:xfrm>
          <a:off x="942022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6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981" name="AutoShape 741">
          <a:extLst>
            <a:ext uri="{FF2B5EF4-FFF2-40B4-BE49-F238E27FC236}">
              <a16:creationId xmlns:a16="http://schemas.microsoft.com/office/drawing/2014/main" id="{2C54AC3E-35C2-E20C-98FC-CC848D5144C1}"/>
            </a:ext>
          </a:extLst>
        </xdr:cNvPr>
        <xdr:cNvSpPr>
          <a:spLocks noChangeArrowheads="1"/>
        </xdr:cNvSpPr>
      </xdr:nvSpPr>
      <xdr:spPr bwMode="auto">
        <a:xfrm>
          <a:off x="10763250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6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0982" name="AutoShape 742">
          <a:extLst>
            <a:ext uri="{FF2B5EF4-FFF2-40B4-BE49-F238E27FC236}">
              <a16:creationId xmlns:a16="http://schemas.microsoft.com/office/drawing/2014/main" id="{C7429D81-BC3A-4204-06DE-BEB9C2F4A2FD}"/>
            </a:ext>
          </a:extLst>
        </xdr:cNvPr>
        <xdr:cNvSpPr>
          <a:spLocks noChangeArrowheads="1"/>
        </xdr:cNvSpPr>
      </xdr:nvSpPr>
      <xdr:spPr bwMode="auto">
        <a:xfrm>
          <a:off x="6734175" y="56959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7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10983" name="AutoShape 743">
          <a:extLst>
            <a:ext uri="{FF2B5EF4-FFF2-40B4-BE49-F238E27FC236}">
              <a16:creationId xmlns:a16="http://schemas.microsoft.com/office/drawing/2014/main" id="{BD81A3A2-EFEF-A95C-B811-42B0299BCCD2}"/>
            </a:ext>
          </a:extLst>
        </xdr:cNvPr>
        <xdr:cNvSpPr>
          <a:spLocks noChangeArrowheads="1"/>
        </xdr:cNvSpPr>
      </xdr:nvSpPr>
      <xdr:spPr bwMode="auto">
        <a:xfrm>
          <a:off x="807720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7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984" name="AutoShape 744">
          <a:extLst>
            <a:ext uri="{FF2B5EF4-FFF2-40B4-BE49-F238E27FC236}">
              <a16:creationId xmlns:a16="http://schemas.microsoft.com/office/drawing/2014/main" id="{D0C2A764-54E9-0F77-9FD5-360204BA15EA}"/>
            </a:ext>
          </a:extLst>
        </xdr:cNvPr>
        <xdr:cNvSpPr>
          <a:spLocks noChangeArrowheads="1"/>
        </xdr:cNvSpPr>
      </xdr:nvSpPr>
      <xdr:spPr bwMode="auto">
        <a:xfrm>
          <a:off x="942022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10985" name="AutoShape 745">
          <a:extLst>
            <a:ext uri="{FF2B5EF4-FFF2-40B4-BE49-F238E27FC236}">
              <a16:creationId xmlns:a16="http://schemas.microsoft.com/office/drawing/2014/main" id="{BE62ACFB-1FE4-D446-9B77-4035431B4D15}"/>
            </a:ext>
          </a:extLst>
        </xdr:cNvPr>
        <xdr:cNvSpPr>
          <a:spLocks noChangeArrowheads="1"/>
        </xdr:cNvSpPr>
      </xdr:nvSpPr>
      <xdr:spPr bwMode="auto">
        <a:xfrm>
          <a:off x="10763250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7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10986" name="AutoShape 746">
          <a:extLst>
            <a:ext uri="{FF2B5EF4-FFF2-40B4-BE49-F238E27FC236}">
              <a16:creationId xmlns:a16="http://schemas.microsoft.com/office/drawing/2014/main" id="{896766AF-6B01-2F57-A83D-6706FBC35B00}"/>
            </a:ext>
          </a:extLst>
        </xdr:cNvPr>
        <xdr:cNvSpPr>
          <a:spLocks noChangeArrowheads="1"/>
        </xdr:cNvSpPr>
      </xdr:nvSpPr>
      <xdr:spPr bwMode="auto">
        <a:xfrm>
          <a:off x="6734175" y="696277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0987" name="AutoShape 747">
          <a:extLst>
            <a:ext uri="{FF2B5EF4-FFF2-40B4-BE49-F238E27FC236}">
              <a16:creationId xmlns:a16="http://schemas.microsoft.com/office/drawing/2014/main" id="{4C18D363-6333-6625-C0CD-3F207C2245A8}"/>
            </a:ext>
          </a:extLst>
        </xdr:cNvPr>
        <xdr:cNvSpPr>
          <a:spLocks noChangeArrowheads="1"/>
        </xdr:cNvSpPr>
      </xdr:nvSpPr>
      <xdr:spPr bwMode="auto">
        <a:xfrm>
          <a:off x="27051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0988" name="AutoShape 748">
          <a:extLst>
            <a:ext uri="{FF2B5EF4-FFF2-40B4-BE49-F238E27FC236}">
              <a16:creationId xmlns:a16="http://schemas.microsoft.com/office/drawing/2014/main" id="{7C200B4C-CC73-3776-0DAF-9BD0C4C31971}"/>
            </a:ext>
          </a:extLst>
        </xdr:cNvPr>
        <xdr:cNvSpPr>
          <a:spLocks noChangeArrowheads="1"/>
        </xdr:cNvSpPr>
      </xdr:nvSpPr>
      <xdr:spPr bwMode="auto">
        <a:xfrm>
          <a:off x="40481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8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989" name="AutoShape 749">
          <a:extLst>
            <a:ext uri="{FF2B5EF4-FFF2-40B4-BE49-F238E27FC236}">
              <a16:creationId xmlns:a16="http://schemas.microsoft.com/office/drawing/2014/main" id="{850D6E37-0323-F459-1A18-6794D2634961}"/>
            </a:ext>
          </a:extLst>
        </xdr:cNvPr>
        <xdr:cNvSpPr>
          <a:spLocks noChangeArrowheads="1"/>
        </xdr:cNvSpPr>
      </xdr:nvSpPr>
      <xdr:spPr bwMode="auto">
        <a:xfrm>
          <a:off x="53911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8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990" name="AutoShape 750">
          <a:extLst>
            <a:ext uri="{FF2B5EF4-FFF2-40B4-BE49-F238E27FC236}">
              <a16:creationId xmlns:a16="http://schemas.microsoft.com/office/drawing/2014/main" id="{8263AFB3-B3C5-F08B-DDA5-8AB59499C93E}"/>
            </a:ext>
          </a:extLst>
        </xdr:cNvPr>
        <xdr:cNvSpPr>
          <a:spLocks noChangeArrowheads="1"/>
        </xdr:cNvSpPr>
      </xdr:nvSpPr>
      <xdr:spPr bwMode="auto">
        <a:xfrm>
          <a:off x="190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10991" name="AutoShape 751">
          <a:extLst>
            <a:ext uri="{FF2B5EF4-FFF2-40B4-BE49-F238E27FC236}">
              <a16:creationId xmlns:a16="http://schemas.microsoft.com/office/drawing/2014/main" id="{0863F583-65CA-DBF9-0A84-D5BDE0FDA44E}"/>
            </a:ext>
          </a:extLst>
        </xdr:cNvPr>
        <xdr:cNvSpPr>
          <a:spLocks noChangeArrowheads="1"/>
        </xdr:cNvSpPr>
      </xdr:nvSpPr>
      <xdr:spPr bwMode="auto">
        <a:xfrm>
          <a:off x="13620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8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92" name="AutoShape 752">
          <a:extLst>
            <a:ext uri="{FF2B5EF4-FFF2-40B4-BE49-F238E27FC236}">
              <a16:creationId xmlns:a16="http://schemas.microsoft.com/office/drawing/2014/main" id="{63668779-70C4-6731-6B12-53FBD5FC000F}"/>
            </a:ext>
          </a:extLst>
        </xdr:cNvPr>
        <xdr:cNvSpPr>
          <a:spLocks noChangeArrowheads="1"/>
        </xdr:cNvSpPr>
      </xdr:nvSpPr>
      <xdr:spPr bwMode="auto">
        <a:xfrm>
          <a:off x="807720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8</xdr:row>
      <xdr:rowOff>0</xdr:rowOff>
    </xdr:from>
    <xdr:to>
      <xdr:col>8</xdr:col>
      <xdr:colOff>0</xdr:colOff>
      <xdr:row>9</xdr:row>
      <xdr:rowOff>0</xdr:rowOff>
    </xdr:to>
    <xdr:sp macro="" textlink="">
      <xdr:nvSpPr>
        <xdr:cNvPr id="10993" name="AutoShape 753">
          <a:extLst>
            <a:ext uri="{FF2B5EF4-FFF2-40B4-BE49-F238E27FC236}">
              <a16:creationId xmlns:a16="http://schemas.microsoft.com/office/drawing/2014/main" id="{FC160A73-B306-C9AB-AE09-509FBF704090}"/>
            </a:ext>
          </a:extLst>
        </xdr:cNvPr>
        <xdr:cNvSpPr>
          <a:spLocks noChangeArrowheads="1"/>
        </xdr:cNvSpPr>
      </xdr:nvSpPr>
      <xdr:spPr bwMode="auto">
        <a:xfrm>
          <a:off x="942022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8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0994" name="AutoShape 754">
          <a:extLst>
            <a:ext uri="{FF2B5EF4-FFF2-40B4-BE49-F238E27FC236}">
              <a16:creationId xmlns:a16="http://schemas.microsoft.com/office/drawing/2014/main" id="{0EF47C4A-9757-B43D-AEF2-03F6371828ED}"/>
            </a:ext>
          </a:extLst>
        </xdr:cNvPr>
        <xdr:cNvSpPr>
          <a:spLocks noChangeArrowheads="1"/>
        </xdr:cNvSpPr>
      </xdr:nvSpPr>
      <xdr:spPr bwMode="auto">
        <a:xfrm>
          <a:off x="10763250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8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10995" name="AutoShape 755">
          <a:extLst>
            <a:ext uri="{FF2B5EF4-FFF2-40B4-BE49-F238E27FC236}">
              <a16:creationId xmlns:a16="http://schemas.microsoft.com/office/drawing/2014/main" id="{1CF984BF-50B0-C16B-7146-6BAC4A81B296}"/>
            </a:ext>
          </a:extLst>
        </xdr:cNvPr>
        <xdr:cNvSpPr>
          <a:spLocks noChangeArrowheads="1"/>
        </xdr:cNvSpPr>
      </xdr:nvSpPr>
      <xdr:spPr bwMode="auto">
        <a:xfrm>
          <a:off x="6734175" y="82296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9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996" name="AutoShape 756">
          <a:extLst>
            <a:ext uri="{FF2B5EF4-FFF2-40B4-BE49-F238E27FC236}">
              <a16:creationId xmlns:a16="http://schemas.microsoft.com/office/drawing/2014/main" id="{061E515D-F4EF-BAEB-8EAD-74DCDA05DD9C}"/>
            </a:ext>
          </a:extLst>
        </xdr:cNvPr>
        <xdr:cNvSpPr>
          <a:spLocks noChangeArrowheads="1"/>
        </xdr:cNvSpPr>
      </xdr:nvSpPr>
      <xdr:spPr bwMode="auto">
        <a:xfrm>
          <a:off x="27051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9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997" name="AutoShape 757">
          <a:extLst>
            <a:ext uri="{FF2B5EF4-FFF2-40B4-BE49-F238E27FC236}">
              <a16:creationId xmlns:a16="http://schemas.microsoft.com/office/drawing/2014/main" id="{DEC1FC75-3222-FBDC-F6CB-92A87F05368D}"/>
            </a:ext>
          </a:extLst>
        </xdr:cNvPr>
        <xdr:cNvSpPr>
          <a:spLocks noChangeArrowheads="1"/>
        </xdr:cNvSpPr>
      </xdr:nvSpPr>
      <xdr:spPr bwMode="auto">
        <a:xfrm>
          <a:off x="40481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9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998" name="AutoShape 758">
          <a:extLst>
            <a:ext uri="{FF2B5EF4-FFF2-40B4-BE49-F238E27FC236}">
              <a16:creationId xmlns:a16="http://schemas.microsoft.com/office/drawing/2014/main" id="{FBF80C0A-2285-F55F-AB2D-AE534B339504}"/>
            </a:ext>
          </a:extLst>
        </xdr:cNvPr>
        <xdr:cNvSpPr>
          <a:spLocks noChangeArrowheads="1"/>
        </xdr:cNvSpPr>
      </xdr:nvSpPr>
      <xdr:spPr bwMode="auto">
        <a:xfrm>
          <a:off x="53911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999" name="AutoShape 759">
          <a:extLst>
            <a:ext uri="{FF2B5EF4-FFF2-40B4-BE49-F238E27FC236}">
              <a16:creationId xmlns:a16="http://schemas.microsoft.com/office/drawing/2014/main" id="{9FD08AB2-DADE-6C49-DE05-BB95936D7CEB}"/>
            </a:ext>
          </a:extLst>
        </xdr:cNvPr>
        <xdr:cNvSpPr>
          <a:spLocks noChangeArrowheads="1"/>
        </xdr:cNvSpPr>
      </xdr:nvSpPr>
      <xdr:spPr bwMode="auto">
        <a:xfrm>
          <a:off x="190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11000" name="AutoShape 760">
          <a:extLst>
            <a:ext uri="{FF2B5EF4-FFF2-40B4-BE49-F238E27FC236}">
              <a16:creationId xmlns:a16="http://schemas.microsoft.com/office/drawing/2014/main" id="{47DA8CAD-6492-97DF-92A8-E4B4D0F70EF3}"/>
            </a:ext>
          </a:extLst>
        </xdr:cNvPr>
        <xdr:cNvSpPr>
          <a:spLocks noChangeArrowheads="1"/>
        </xdr:cNvSpPr>
      </xdr:nvSpPr>
      <xdr:spPr bwMode="auto">
        <a:xfrm>
          <a:off x="13620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1001" name="AutoShape 761">
          <a:extLst>
            <a:ext uri="{FF2B5EF4-FFF2-40B4-BE49-F238E27FC236}">
              <a16:creationId xmlns:a16="http://schemas.microsoft.com/office/drawing/2014/main" id="{A2F3ACC2-2646-2FD5-FDE5-6FCBB8D7BBBA}"/>
            </a:ext>
          </a:extLst>
        </xdr:cNvPr>
        <xdr:cNvSpPr>
          <a:spLocks noChangeArrowheads="1"/>
        </xdr:cNvSpPr>
      </xdr:nvSpPr>
      <xdr:spPr bwMode="auto">
        <a:xfrm>
          <a:off x="807720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9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1002" name="AutoShape 762">
          <a:extLst>
            <a:ext uri="{FF2B5EF4-FFF2-40B4-BE49-F238E27FC236}">
              <a16:creationId xmlns:a16="http://schemas.microsoft.com/office/drawing/2014/main" id="{4D674A4B-8328-C194-F1F6-3CE3477F8787}"/>
            </a:ext>
          </a:extLst>
        </xdr:cNvPr>
        <xdr:cNvSpPr>
          <a:spLocks noChangeArrowheads="1"/>
        </xdr:cNvSpPr>
      </xdr:nvSpPr>
      <xdr:spPr bwMode="auto">
        <a:xfrm>
          <a:off x="942022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9</xdr:row>
      <xdr:rowOff>0</xdr:rowOff>
    </xdr:from>
    <xdr:to>
      <xdr:col>9</xdr:col>
      <xdr:colOff>0</xdr:colOff>
      <xdr:row>10</xdr:row>
      <xdr:rowOff>0</xdr:rowOff>
    </xdr:to>
    <xdr:sp macro="" textlink="">
      <xdr:nvSpPr>
        <xdr:cNvPr id="11003" name="AutoShape 763">
          <a:extLst>
            <a:ext uri="{FF2B5EF4-FFF2-40B4-BE49-F238E27FC236}">
              <a16:creationId xmlns:a16="http://schemas.microsoft.com/office/drawing/2014/main" id="{7409896F-9461-25C2-8618-4C07562154DF}"/>
            </a:ext>
          </a:extLst>
        </xdr:cNvPr>
        <xdr:cNvSpPr>
          <a:spLocks noChangeArrowheads="1"/>
        </xdr:cNvSpPr>
      </xdr:nvSpPr>
      <xdr:spPr bwMode="auto">
        <a:xfrm>
          <a:off x="10763250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9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11004" name="AutoShape 764">
          <a:extLst>
            <a:ext uri="{FF2B5EF4-FFF2-40B4-BE49-F238E27FC236}">
              <a16:creationId xmlns:a16="http://schemas.microsoft.com/office/drawing/2014/main" id="{DE68BE49-D561-5C13-CEBE-0ED03EB5F6AF}"/>
            </a:ext>
          </a:extLst>
        </xdr:cNvPr>
        <xdr:cNvSpPr>
          <a:spLocks noChangeArrowheads="1"/>
        </xdr:cNvSpPr>
      </xdr:nvSpPr>
      <xdr:spPr bwMode="auto">
        <a:xfrm>
          <a:off x="6734175" y="94964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10</xdr:row>
      <xdr:rowOff>0</xdr:rowOff>
    </xdr:from>
    <xdr:to>
      <xdr:col>3</xdr:col>
      <xdr:colOff>0</xdr:colOff>
      <xdr:row>11</xdr:row>
      <xdr:rowOff>0</xdr:rowOff>
    </xdr:to>
    <xdr:sp macro="" textlink="">
      <xdr:nvSpPr>
        <xdr:cNvPr id="11005" name="AutoShape 765">
          <a:extLst>
            <a:ext uri="{FF2B5EF4-FFF2-40B4-BE49-F238E27FC236}">
              <a16:creationId xmlns:a16="http://schemas.microsoft.com/office/drawing/2014/main" id="{42072AD8-53A5-ECAE-00A7-D295091D7208}"/>
            </a:ext>
          </a:extLst>
        </xdr:cNvPr>
        <xdr:cNvSpPr>
          <a:spLocks noChangeArrowheads="1"/>
        </xdr:cNvSpPr>
      </xdr:nvSpPr>
      <xdr:spPr bwMode="auto">
        <a:xfrm>
          <a:off x="27051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11006" name="AutoShape 766">
          <a:extLst>
            <a:ext uri="{FF2B5EF4-FFF2-40B4-BE49-F238E27FC236}">
              <a16:creationId xmlns:a16="http://schemas.microsoft.com/office/drawing/2014/main" id="{CBBAA041-2F77-E810-AF37-AA9006C83DE1}"/>
            </a:ext>
          </a:extLst>
        </xdr:cNvPr>
        <xdr:cNvSpPr>
          <a:spLocks noChangeArrowheads="1"/>
        </xdr:cNvSpPr>
      </xdr:nvSpPr>
      <xdr:spPr bwMode="auto">
        <a:xfrm>
          <a:off x="40481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07" name="AutoShape 767">
          <a:extLst>
            <a:ext uri="{FF2B5EF4-FFF2-40B4-BE49-F238E27FC236}">
              <a16:creationId xmlns:a16="http://schemas.microsoft.com/office/drawing/2014/main" id="{3468238C-3AD2-F869-B4FA-851EE7EB072F}"/>
            </a:ext>
          </a:extLst>
        </xdr:cNvPr>
        <xdr:cNvSpPr>
          <a:spLocks noChangeArrowheads="1"/>
        </xdr:cNvSpPr>
      </xdr:nvSpPr>
      <xdr:spPr bwMode="auto">
        <a:xfrm>
          <a:off x="53911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008" name="AutoShape 768">
          <a:extLst>
            <a:ext uri="{FF2B5EF4-FFF2-40B4-BE49-F238E27FC236}">
              <a16:creationId xmlns:a16="http://schemas.microsoft.com/office/drawing/2014/main" id="{2BE53EEB-0AED-A66C-F8D6-8680FC08A2E8}"/>
            </a:ext>
          </a:extLst>
        </xdr:cNvPr>
        <xdr:cNvSpPr>
          <a:spLocks noChangeArrowheads="1"/>
        </xdr:cNvSpPr>
      </xdr:nvSpPr>
      <xdr:spPr bwMode="auto">
        <a:xfrm>
          <a:off x="190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1009" name="AutoShape 769">
          <a:extLst>
            <a:ext uri="{FF2B5EF4-FFF2-40B4-BE49-F238E27FC236}">
              <a16:creationId xmlns:a16="http://schemas.microsoft.com/office/drawing/2014/main" id="{51D6D84D-EAA7-EB3D-19EE-F77B06E828E7}"/>
            </a:ext>
          </a:extLst>
        </xdr:cNvPr>
        <xdr:cNvSpPr>
          <a:spLocks noChangeArrowheads="1"/>
        </xdr:cNvSpPr>
      </xdr:nvSpPr>
      <xdr:spPr bwMode="auto">
        <a:xfrm>
          <a:off x="13620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10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1010" name="AutoShape 770">
          <a:extLst>
            <a:ext uri="{FF2B5EF4-FFF2-40B4-BE49-F238E27FC236}">
              <a16:creationId xmlns:a16="http://schemas.microsoft.com/office/drawing/2014/main" id="{B8EB1DFF-12A4-D7F1-FA54-13D8FC6C929E}"/>
            </a:ext>
          </a:extLst>
        </xdr:cNvPr>
        <xdr:cNvSpPr>
          <a:spLocks noChangeArrowheads="1"/>
        </xdr:cNvSpPr>
      </xdr:nvSpPr>
      <xdr:spPr bwMode="auto">
        <a:xfrm>
          <a:off x="807720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10</xdr:row>
      <xdr:rowOff>0</xdr:rowOff>
    </xdr:from>
    <xdr:to>
      <xdr:col>8</xdr:col>
      <xdr:colOff>0</xdr:colOff>
      <xdr:row>11</xdr:row>
      <xdr:rowOff>0</xdr:rowOff>
    </xdr:to>
    <xdr:sp macro="" textlink="">
      <xdr:nvSpPr>
        <xdr:cNvPr id="11011" name="AutoShape 771">
          <a:extLst>
            <a:ext uri="{FF2B5EF4-FFF2-40B4-BE49-F238E27FC236}">
              <a16:creationId xmlns:a16="http://schemas.microsoft.com/office/drawing/2014/main" id="{BE5CB60C-1D06-1F8F-5C61-5085620565D0}"/>
            </a:ext>
          </a:extLst>
        </xdr:cNvPr>
        <xdr:cNvSpPr>
          <a:spLocks noChangeArrowheads="1"/>
        </xdr:cNvSpPr>
      </xdr:nvSpPr>
      <xdr:spPr bwMode="auto">
        <a:xfrm>
          <a:off x="942022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10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1012" name="AutoShape 772">
          <a:extLst>
            <a:ext uri="{FF2B5EF4-FFF2-40B4-BE49-F238E27FC236}">
              <a16:creationId xmlns:a16="http://schemas.microsoft.com/office/drawing/2014/main" id="{33D22ED6-258A-9FBE-0BC2-2CADE4BF3DAA}"/>
            </a:ext>
          </a:extLst>
        </xdr:cNvPr>
        <xdr:cNvSpPr>
          <a:spLocks noChangeArrowheads="1"/>
        </xdr:cNvSpPr>
      </xdr:nvSpPr>
      <xdr:spPr bwMode="auto">
        <a:xfrm>
          <a:off x="10763250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10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1013" name="AutoShape 773">
          <a:extLst>
            <a:ext uri="{FF2B5EF4-FFF2-40B4-BE49-F238E27FC236}">
              <a16:creationId xmlns:a16="http://schemas.microsoft.com/office/drawing/2014/main" id="{220A2B11-926E-9D0E-BAB0-CC37CC131719}"/>
            </a:ext>
          </a:extLst>
        </xdr:cNvPr>
        <xdr:cNvSpPr>
          <a:spLocks noChangeArrowheads="1"/>
        </xdr:cNvSpPr>
      </xdr:nvSpPr>
      <xdr:spPr bwMode="auto">
        <a:xfrm>
          <a:off x="6734175" y="1076325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1323975</xdr:colOff>
      <xdr:row>6</xdr:row>
      <xdr:rowOff>0</xdr:rowOff>
    </xdr:to>
    <xdr:sp macro="" textlink="">
      <xdr:nvSpPr>
        <xdr:cNvPr id="11150" name="AutoShape 910">
          <a:extLst>
            <a:ext uri="{FF2B5EF4-FFF2-40B4-BE49-F238E27FC236}">
              <a16:creationId xmlns:a16="http://schemas.microsoft.com/office/drawing/2014/main" id="{DC9B94F2-E2E1-F1FF-822A-000E1B8D342E}"/>
            </a:ext>
          </a:extLst>
        </xdr:cNvPr>
        <xdr:cNvSpPr>
          <a:spLocks noChangeArrowheads="1"/>
        </xdr:cNvSpPr>
      </xdr:nvSpPr>
      <xdr:spPr bwMode="auto">
        <a:xfrm>
          <a:off x="537210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1323975</xdr:colOff>
      <xdr:row>6</xdr:row>
      <xdr:rowOff>0</xdr:rowOff>
    </xdr:to>
    <xdr:sp macro="" textlink="">
      <xdr:nvSpPr>
        <xdr:cNvPr id="11151" name="AutoShape 911">
          <a:extLst>
            <a:ext uri="{FF2B5EF4-FFF2-40B4-BE49-F238E27FC236}">
              <a16:creationId xmlns:a16="http://schemas.microsoft.com/office/drawing/2014/main" id="{EFF1119D-D12E-632D-ACE9-3799663D91C9}"/>
            </a:ext>
          </a:extLst>
        </xdr:cNvPr>
        <xdr:cNvSpPr>
          <a:spLocks noChangeArrowheads="1"/>
        </xdr:cNvSpPr>
      </xdr:nvSpPr>
      <xdr:spPr bwMode="auto">
        <a:xfrm>
          <a:off x="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1323975</xdr:colOff>
      <xdr:row>6</xdr:row>
      <xdr:rowOff>0</xdr:rowOff>
    </xdr:to>
    <xdr:sp macro="" textlink="">
      <xdr:nvSpPr>
        <xdr:cNvPr id="11152" name="AutoShape 912">
          <a:extLst>
            <a:ext uri="{FF2B5EF4-FFF2-40B4-BE49-F238E27FC236}">
              <a16:creationId xmlns:a16="http://schemas.microsoft.com/office/drawing/2014/main" id="{CECDB92C-8DDD-A5B4-5BB0-E593BCB30CA3}"/>
            </a:ext>
          </a:extLst>
        </xdr:cNvPr>
        <xdr:cNvSpPr>
          <a:spLocks noChangeArrowheads="1"/>
        </xdr:cNvSpPr>
      </xdr:nvSpPr>
      <xdr:spPr bwMode="auto">
        <a:xfrm>
          <a:off x="2686050" y="4429125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4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11395" name="AutoShape 1155">
          <a:extLst>
            <a:ext uri="{FF2B5EF4-FFF2-40B4-BE49-F238E27FC236}">
              <a16:creationId xmlns:a16="http://schemas.microsoft.com/office/drawing/2014/main" id="{4998C375-A39A-F0B0-6EA8-D45C6B7204BB}"/>
            </a:ext>
          </a:extLst>
        </xdr:cNvPr>
        <xdr:cNvSpPr>
          <a:spLocks noChangeArrowheads="1"/>
        </xdr:cNvSpPr>
      </xdr:nvSpPr>
      <xdr:spPr bwMode="auto">
        <a:xfrm>
          <a:off x="270510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1396" name="AutoShape 1156">
          <a:extLst>
            <a:ext uri="{FF2B5EF4-FFF2-40B4-BE49-F238E27FC236}">
              <a16:creationId xmlns:a16="http://schemas.microsoft.com/office/drawing/2014/main" id="{FB926EDA-D360-3005-C169-4E365FDFC004}"/>
            </a:ext>
          </a:extLst>
        </xdr:cNvPr>
        <xdr:cNvSpPr>
          <a:spLocks noChangeArrowheads="1"/>
        </xdr:cNvSpPr>
      </xdr:nvSpPr>
      <xdr:spPr bwMode="auto">
        <a:xfrm>
          <a:off x="404812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4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11397" name="AutoShape 1157">
          <a:extLst>
            <a:ext uri="{FF2B5EF4-FFF2-40B4-BE49-F238E27FC236}">
              <a16:creationId xmlns:a16="http://schemas.microsoft.com/office/drawing/2014/main" id="{975DE0A8-CB70-0529-217B-40599CCB3E0B}"/>
            </a:ext>
          </a:extLst>
        </xdr:cNvPr>
        <xdr:cNvSpPr>
          <a:spLocks noChangeArrowheads="1"/>
        </xdr:cNvSpPr>
      </xdr:nvSpPr>
      <xdr:spPr bwMode="auto">
        <a:xfrm>
          <a:off x="5391150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1399" name="AutoShape 1159">
          <a:extLst>
            <a:ext uri="{FF2B5EF4-FFF2-40B4-BE49-F238E27FC236}">
              <a16:creationId xmlns:a16="http://schemas.microsoft.com/office/drawing/2014/main" id="{297903E0-2057-F223-D61B-FFF78F1B6829}"/>
            </a:ext>
          </a:extLst>
        </xdr:cNvPr>
        <xdr:cNvSpPr>
          <a:spLocks noChangeArrowheads="1"/>
        </xdr:cNvSpPr>
      </xdr:nvSpPr>
      <xdr:spPr bwMode="auto">
        <a:xfrm>
          <a:off x="1362075" y="3162300"/>
          <a:ext cx="1323975" cy="12668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1323975</xdr:colOff>
      <xdr:row>3</xdr:row>
      <xdr:rowOff>9525</xdr:rowOff>
    </xdr:to>
    <xdr:grpSp>
      <xdr:nvGrpSpPr>
        <xdr:cNvPr id="11405" name="Group 11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F3C17-CCCA-EC40-34C6-0066168F27BB}"/>
            </a:ext>
          </a:extLst>
        </xdr:cNvPr>
        <xdr:cNvGrpSpPr>
          <a:grpSpLocks/>
        </xdr:cNvGrpSpPr>
      </xdr:nvGrpSpPr>
      <xdr:grpSpPr bwMode="auto">
        <a:xfrm>
          <a:off x="0" y="628650"/>
          <a:ext cx="1323975" cy="1276350"/>
          <a:chOff x="0" y="66"/>
          <a:chExt cx="139" cy="134"/>
        </a:xfrm>
      </xdr:grpSpPr>
      <xdr:sp macro="" textlink="">
        <xdr:nvSpPr>
          <xdr:cNvPr id="11401" name="AutoShape 1161">
            <a:extLst>
              <a:ext uri="{FF2B5EF4-FFF2-40B4-BE49-F238E27FC236}">
                <a16:creationId xmlns:a16="http://schemas.microsoft.com/office/drawing/2014/main" id="{C6007012-CF23-1AF9-4CC1-E37602FF7983}"/>
              </a:ext>
            </a:extLst>
          </xdr:cNvPr>
          <xdr:cNvSpPr>
            <a:spLocks noChangeArrowheads="1"/>
          </xdr:cNvSpPr>
        </xdr:nvSpPr>
        <xdr:spPr bwMode="auto">
          <a:xfrm>
            <a:off x="0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4" name="Picture 1164">
                <a:extLst>
                  <a:ext uri="{FF2B5EF4-FFF2-40B4-BE49-F238E27FC236}">
                    <a16:creationId xmlns:a16="http://schemas.microsoft.com/office/drawing/2014/main" id="{904E71A8-D40E-7A36-5585-7E00CAC1EB4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!$A$1:$U$36" spid="_x0000_s11438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25" y="67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1323975</xdr:colOff>
      <xdr:row>3</xdr:row>
      <xdr:rowOff>0</xdr:rowOff>
    </xdr:to>
    <xdr:grpSp>
      <xdr:nvGrpSpPr>
        <xdr:cNvPr id="11408" name="Group 11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027F2E-10EF-B2C9-4EF0-CFF7C444B396}"/>
            </a:ext>
          </a:extLst>
        </xdr:cNvPr>
        <xdr:cNvGrpSpPr>
          <a:grpSpLocks/>
        </xdr:cNvGrpSpPr>
      </xdr:nvGrpSpPr>
      <xdr:grpSpPr bwMode="auto">
        <a:xfrm>
          <a:off x="1343025" y="628650"/>
          <a:ext cx="1323975" cy="1266825"/>
          <a:chOff x="141" y="66"/>
          <a:chExt cx="139" cy="133"/>
        </a:xfrm>
      </xdr:grpSpPr>
      <xdr:sp macro="" textlink="">
        <xdr:nvSpPr>
          <xdr:cNvPr id="11388" name="AutoShape 1148">
            <a:extLst>
              <a:ext uri="{FF2B5EF4-FFF2-40B4-BE49-F238E27FC236}">
                <a16:creationId xmlns:a16="http://schemas.microsoft.com/office/drawing/2014/main" id="{DD803C01-7F2E-B590-7FEB-A03A6B1B963A}"/>
              </a:ext>
            </a:extLst>
          </xdr:cNvPr>
          <xdr:cNvSpPr>
            <a:spLocks noChangeArrowheads="1"/>
          </xdr:cNvSpPr>
        </xdr:nvSpPr>
        <xdr:spPr bwMode="auto">
          <a:xfrm>
            <a:off x="141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7" name="Picture 1167">
                <a:extLst>
                  <a:ext uri="{FF2B5EF4-FFF2-40B4-BE49-F238E27FC236}">
                    <a16:creationId xmlns:a16="http://schemas.microsoft.com/office/drawing/2014/main" id="{42219CE2-9754-BD69-C2A7-98D15234136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2!$A$1:$U$36" spid="_x0000_s11439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165" y="66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1323975</xdr:colOff>
      <xdr:row>3</xdr:row>
      <xdr:rowOff>0</xdr:rowOff>
    </xdr:to>
    <xdr:grpSp>
      <xdr:nvGrpSpPr>
        <xdr:cNvPr id="11410" name="Group 117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0E6F20-ADE6-332B-BF1D-C0DF3CC3E0BA}"/>
            </a:ext>
          </a:extLst>
        </xdr:cNvPr>
        <xdr:cNvGrpSpPr>
          <a:grpSpLocks/>
        </xdr:cNvGrpSpPr>
      </xdr:nvGrpSpPr>
      <xdr:grpSpPr bwMode="auto">
        <a:xfrm>
          <a:off x="2686050" y="628650"/>
          <a:ext cx="1323975" cy="1266825"/>
          <a:chOff x="282" y="66"/>
          <a:chExt cx="139" cy="133"/>
        </a:xfrm>
      </xdr:grpSpPr>
      <xdr:sp macro="" textlink="">
        <xdr:nvSpPr>
          <xdr:cNvPr id="11402" name="AutoShape 1162">
            <a:extLst>
              <a:ext uri="{FF2B5EF4-FFF2-40B4-BE49-F238E27FC236}">
                <a16:creationId xmlns:a16="http://schemas.microsoft.com/office/drawing/2014/main" id="{65AD31DF-37C1-7C89-8DDC-07A0A6FC4F1D}"/>
              </a:ext>
            </a:extLst>
          </xdr:cNvPr>
          <xdr:cNvSpPr>
            <a:spLocks noChangeArrowheads="1"/>
          </xdr:cNvSpPr>
        </xdr:nvSpPr>
        <xdr:spPr bwMode="auto">
          <a:xfrm>
            <a:off x="282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09" name="Picture 1169">
                <a:extLst>
                  <a:ext uri="{FF2B5EF4-FFF2-40B4-BE49-F238E27FC236}">
                    <a16:creationId xmlns:a16="http://schemas.microsoft.com/office/drawing/2014/main" id="{C919AF17-729A-EA08-B0D3-C1F15B50636B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3!$A$1:$G$29" spid="_x0000_s11440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306" y="66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1333500</xdr:colOff>
      <xdr:row>3</xdr:row>
      <xdr:rowOff>0</xdr:rowOff>
    </xdr:to>
    <xdr:grpSp>
      <xdr:nvGrpSpPr>
        <xdr:cNvPr id="11412" name="Group 117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7A55F11-84DB-2294-6912-02CB23B5EE71}"/>
            </a:ext>
          </a:extLst>
        </xdr:cNvPr>
        <xdr:cNvGrpSpPr>
          <a:grpSpLocks/>
        </xdr:cNvGrpSpPr>
      </xdr:nvGrpSpPr>
      <xdr:grpSpPr bwMode="auto">
        <a:xfrm>
          <a:off x="4029075" y="628650"/>
          <a:ext cx="1333500" cy="1266825"/>
          <a:chOff x="423" y="66"/>
          <a:chExt cx="140" cy="133"/>
        </a:xfrm>
      </xdr:grpSpPr>
      <xdr:sp macro="" textlink="">
        <xdr:nvSpPr>
          <xdr:cNvPr id="11389" name="AutoShape 1149">
            <a:extLst>
              <a:ext uri="{FF2B5EF4-FFF2-40B4-BE49-F238E27FC236}">
                <a16:creationId xmlns:a16="http://schemas.microsoft.com/office/drawing/2014/main" id="{B04A8655-ECDF-28B1-969B-85F35B6A0083}"/>
              </a:ext>
            </a:extLst>
          </xdr:cNvPr>
          <xdr:cNvSpPr>
            <a:spLocks noChangeArrowheads="1"/>
          </xdr:cNvSpPr>
        </xdr:nvSpPr>
        <xdr:spPr bwMode="auto">
          <a:xfrm>
            <a:off x="423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1" name="Picture 1171">
                <a:extLst>
                  <a:ext uri="{FF2B5EF4-FFF2-40B4-BE49-F238E27FC236}">
                    <a16:creationId xmlns:a16="http://schemas.microsoft.com/office/drawing/2014/main" id="{4F8A3D97-0F7D-3EAC-2BEF-293A219FEFE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4!$A$1:$G$29" spid="_x0000_s11441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423" y="79"/>
                <a:ext cx="140" cy="10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1333500</xdr:colOff>
      <xdr:row>3</xdr:row>
      <xdr:rowOff>0</xdr:rowOff>
    </xdr:to>
    <xdr:grpSp>
      <xdr:nvGrpSpPr>
        <xdr:cNvPr id="11414" name="Group 117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8153A9F-1EFA-4D4B-04ED-DB24D197A8B4}"/>
            </a:ext>
          </a:extLst>
        </xdr:cNvPr>
        <xdr:cNvGrpSpPr>
          <a:grpSpLocks/>
        </xdr:cNvGrpSpPr>
      </xdr:nvGrpSpPr>
      <xdr:grpSpPr bwMode="auto">
        <a:xfrm>
          <a:off x="5372100" y="628650"/>
          <a:ext cx="1333500" cy="1266825"/>
          <a:chOff x="564" y="66"/>
          <a:chExt cx="140" cy="133"/>
        </a:xfrm>
      </xdr:grpSpPr>
      <xdr:sp macro="" textlink="">
        <xdr:nvSpPr>
          <xdr:cNvPr id="11400" name="AutoShape 1160">
            <a:extLst>
              <a:ext uri="{FF2B5EF4-FFF2-40B4-BE49-F238E27FC236}">
                <a16:creationId xmlns:a16="http://schemas.microsoft.com/office/drawing/2014/main" id="{30FB16A3-CBF2-A94E-23CF-BBB307E3E6C0}"/>
              </a:ext>
            </a:extLst>
          </xdr:cNvPr>
          <xdr:cNvSpPr>
            <a:spLocks noChangeArrowheads="1"/>
          </xdr:cNvSpPr>
        </xdr:nvSpPr>
        <xdr:spPr bwMode="auto">
          <a:xfrm>
            <a:off x="564" y="66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3" name="Picture 1173">
                <a:extLst>
                  <a:ext uri="{FF2B5EF4-FFF2-40B4-BE49-F238E27FC236}">
                    <a16:creationId xmlns:a16="http://schemas.microsoft.com/office/drawing/2014/main" id="{1AFF94A8-F387-98EE-50D9-2210F72D3C05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5!$B$1:$AG$27" spid="_x0000_s11442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 bwMode="auto">
              <a:xfrm>
                <a:off x="564" y="83"/>
                <a:ext cx="140" cy="9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1323975</xdr:colOff>
      <xdr:row>4</xdr:row>
      <xdr:rowOff>0</xdr:rowOff>
    </xdr:to>
    <xdr:grpSp>
      <xdr:nvGrpSpPr>
        <xdr:cNvPr id="11416" name="Group 117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793DEDC-19A0-35E0-2431-F45021841FA9}"/>
            </a:ext>
          </a:extLst>
        </xdr:cNvPr>
        <xdr:cNvGrpSpPr>
          <a:grpSpLocks/>
        </xdr:cNvGrpSpPr>
      </xdr:nvGrpSpPr>
      <xdr:grpSpPr bwMode="auto">
        <a:xfrm>
          <a:off x="0" y="1895475"/>
          <a:ext cx="1323975" cy="1266825"/>
          <a:chOff x="0" y="199"/>
          <a:chExt cx="139" cy="133"/>
        </a:xfrm>
      </xdr:grpSpPr>
      <xdr:sp macro="" textlink="">
        <xdr:nvSpPr>
          <xdr:cNvPr id="11393" name="AutoShape 1153">
            <a:extLst>
              <a:ext uri="{FF2B5EF4-FFF2-40B4-BE49-F238E27FC236}">
                <a16:creationId xmlns:a16="http://schemas.microsoft.com/office/drawing/2014/main" id="{C4BA09D3-0103-3BDD-B023-F7D721A9435B}"/>
              </a:ext>
            </a:extLst>
          </xdr:cNvPr>
          <xdr:cNvSpPr>
            <a:spLocks noChangeArrowheads="1"/>
          </xdr:cNvSpPr>
        </xdr:nvSpPr>
        <xdr:spPr bwMode="auto">
          <a:xfrm>
            <a:off x="0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5" name="Picture 1175">
                <a:extLst>
                  <a:ext uri="{FF2B5EF4-FFF2-40B4-BE49-F238E27FC236}">
                    <a16:creationId xmlns:a16="http://schemas.microsoft.com/office/drawing/2014/main" id="{66432B49-7DF7-5D1B-2EA1-6026122F4EF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6!$B$2:$Y$50" spid="_x0000_s11443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24" y="199"/>
                <a:ext cx="90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1323975</xdr:colOff>
      <xdr:row>4</xdr:row>
      <xdr:rowOff>0</xdr:rowOff>
    </xdr:to>
    <xdr:grpSp>
      <xdr:nvGrpSpPr>
        <xdr:cNvPr id="11418" name="Group 117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452EF79-38F1-A140-F8E4-03E288A62213}"/>
            </a:ext>
          </a:extLst>
        </xdr:cNvPr>
        <xdr:cNvGrpSpPr>
          <a:grpSpLocks/>
        </xdr:cNvGrpSpPr>
      </xdr:nvGrpSpPr>
      <xdr:grpSpPr bwMode="auto">
        <a:xfrm>
          <a:off x="1343025" y="1895475"/>
          <a:ext cx="1323975" cy="1266825"/>
          <a:chOff x="141" y="199"/>
          <a:chExt cx="139" cy="133"/>
        </a:xfrm>
      </xdr:grpSpPr>
      <xdr:sp macro="" textlink="">
        <xdr:nvSpPr>
          <xdr:cNvPr id="11394" name="AutoShape 1154">
            <a:extLst>
              <a:ext uri="{FF2B5EF4-FFF2-40B4-BE49-F238E27FC236}">
                <a16:creationId xmlns:a16="http://schemas.microsoft.com/office/drawing/2014/main" id="{7E035981-BB9E-8F45-7FA6-04592B9FD751}"/>
              </a:ext>
            </a:extLst>
          </xdr:cNvPr>
          <xdr:cNvSpPr>
            <a:spLocks noChangeArrowheads="1"/>
          </xdr:cNvSpPr>
        </xdr:nvSpPr>
        <xdr:spPr bwMode="auto">
          <a:xfrm>
            <a:off x="141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7" name="Picture 1177">
                <a:extLst>
                  <a:ext uri="{FF2B5EF4-FFF2-40B4-BE49-F238E27FC236}">
                    <a16:creationId xmlns:a16="http://schemas.microsoft.com/office/drawing/2014/main" id="{CBD63738-4FB9-6DD5-D759-44A81ECF01BA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7!$A$1:$G$33" spid="_x0000_s11444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167" y="199"/>
                <a:ext cx="87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1323975</xdr:colOff>
      <xdr:row>4</xdr:row>
      <xdr:rowOff>0</xdr:rowOff>
    </xdr:to>
    <xdr:grpSp>
      <xdr:nvGrpSpPr>
        <xdr:cNvPr id="11420" name="Group 118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61E8748D-4470-6F56-55F6-407C17CF3FBC}"/>
            </a:ext>
          </a:extLst>
        </xdr:cNvPr>
        <xdr:cNvGrpSpPr>
          <a:grpSpLocks/>
        </xdr:cNvGrpSpPr>
      </xdr:nvGrpSpPr>
      <xdr:grpSpPr bwMode="auto">
        <a:xfrm>
          <a:off x="2686050" y="1895475"/>
          <a:ext cx="1323975" cy="1266825"/>
          <a:chOff x="282" y="199"/>
          <a:chExt cx="139" cy="133"/>
        </a:xfrm>
      </xdr:grpSpPr>
      <xdr:sp macro="" textlink="">
        <xdr:nvSpPr>
          <xdr:cNvPr id="11390" name="AutoShape 1150">
            <a:extLst>
              <a:ext uri="{FF2B5EF4-FFF2-40B4-BE49-F238E27FC236}">
                <a16:creationId xmlns:a16="http://schemas.microsoft.com/office/drawing/2014/main" id="{91B09A64-FDBE-03A3-BC69-03E5CCFF4F97}"/>
              </a:ext>
            </a:extLst>
          </xdr:cNvPr>
          <xdr:cNvSpPr>
            <a:spLocks noChangeArrowheads="1"/>
          </xdr:cNvSpPr>
        </xdr:nvSpPr>
        <xdr:spPr bwMode="auto">
          <a:xfrm>
            <a:off x="282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19" name="Picture 1179">
                <a:extLst>
                  <a:ext uri="{FF2B5EF4-FFF2-40B4-BE49-F238E27FC236}">
                    <a16:creationId xmlns:a16="http://schemas.microsoft.com/office/drawing/2014/main" id="{A31B315C-AA1E-E8D8-1FCA-EC725F1F0B8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8!$A$1:$G$49" spid="_x0000_s11445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 bwMode="auto">
              <a:xfrm>
                <a:off x="308" y="199"/>
                <a:ext cx="86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1333500</xdr:colOff>
      <xdr:row>4</xdr:row>
      <xdr:rowOff>0</xdr:rowOff>
    </xdr:to>
    <xdr:grpSp>
      <xdr:nvGrpSpPr>
        <xdr:cNvPr id="11422" name="Group 118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42C291E-476B-AFA5-6F8D-5E13C62F1680}"/>
            </a:ext>
          </a:extLst>
        </xdr:cNvPr>
        <xdr:cNvGrpSpPr>
          <a:grpSpLocks/>
        </xdr:cNvGrpSpPr>
      </xdr:nvGrpSpPr>
      <xdr:grpSpPr bwMode="auto">
        <a:xfrm>
          <a:off x="4029075" y="1895475"/>
          <a:ext cx="1333500" cy="1266825"/>
          <a:chOff x="423" y="199"/>
          <a:chExt cx="140" cy="133"/>
        </a:xfrm>
      </xdr:grpSpPr>
      <xdr:sp macro="" textlink="">
        <xdr:nvSpPr>
          <xdr:cNvPr id="11391" name="AutoShape 1151">
            <a:extLst>
              <a:ext uri="{FF2B5EF4-FFF2-40B4-BE49-F238E27FC236}">
                <a16:creationId xmlns:a16="http://schemas.microsoft.com/office/drawing/2014/main" id="{7C973C9B-6EA9-9B02-420F-2224ED6AEFF1}"/>
              </a:ext>
            </a:extLst>
          </xdr:cNvPr>
          <xdr:cNvSpPr>
            <a:spLocks noChangeArrowheads="1"/>
          </xdr:cNvSpPr>
        </xdr:nvSpPr>
        <xdr:spPr bwMode="auto">
          <a:xfrm>
            <a:off x="423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1" name="Picture 1181">
                <a:extLst>
                  <a:ext uri="{FF2B5EF4-FFF2-40B4-BE49-F238E27FC236}">
                    <a16:creationId xmlns:a16="http://schemas.microsoft.com/office/drawing/2014/main" id="{4DB8D1CB-0BB3-F7E3-B974-ACA7F0C00FBC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9!$A$1:$P$18" spid="_x0000_s11446"/>
                  </a:ext>
                </a:extLst>
              </xdr:cNvPicPr>
            </xdr:nvPicPr>
            <xdr:blipFill>
              <a:blip xmlns:r="http://schemas.openxmlformats.org/officeDocument/2006/relationships" r:embed="rId18"/>
              <a:srcRect/>
              <a:stretch>
                <a:fillRect/>
              </a:stretch>
            </xdr:blipFill>
            <xdr:spPr bwMode="auto">
              <a:xfrm>
                <a:off x="423" y="216"/>
                <a:ext cx="140" cy="9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1323975</xdr:colOff>
      <xdr:row>4</xdr:row>
      <xdr:rowOff>0</xdr:rowOff>
    </xdr:to>
    <xdr:grpSp>
      <xdr:nvGrpSpPr>
        <xdr:cNvPr id="11424" name="Group 118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7F7B8A1-C7B1-EE36-926C-03033ED635E9}"/>
            </a:ext>
          </a:extLst>
        </xdr:cNvPr>
        <xdr:cNvGrpSpPr>
          <a:grpSpLocks/>
        </xdr:cNvGrpSpPr>
      </xdr:nvGrpSpPr>
      <xdr:grpSpPr bwMode="auto">
        <a:xfrm>
          <a:off x="5372100" y="1895475"/>
          <a:ext cx="1323975" cy="1266825"/>
          <a:chOff x="564" y="199"/>
          <a:chExt cx="139" cy="133"/>
        </a:xfrm>
      </xdr:grpSpPr>
      <xdr:sp macro="" textlink="">
        <xdr:nvSpPr>
          <xdr:cNvPr id="11392" name="AutoShape 1152">
            <a:extLst>
              <a:ext uri="{FF2B5EF4-FFF2-40B4-BE49-F238E27FC236}">
                <a16:creationId xmlns:a16="http://schemas.microsoft.com/office/drawing/2014/main" id="{28F13894-2218-27DA-237C-6C9E1852AC93}"/>
              </a:ext>
            </a:extLst>
          </xdr:cNvPr>
          <xdr:cNvSpPr>
            <a:spLocks noChangeArrowheads="1"/>
          </xdr:cNvSpPr>
        </xdr:nvSpPr>
        <xdr:spPr bwMode="auto">
          <a:xfrm>
            <a:off x="564" y="199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3" name="Picture 1183">
                <a:extLst>
                  <a:ext uri="{FF2B5EF4-FFF2-40B4-BE49-F238E27FC236}">
                    <a16:creationId xmlns:a16="http://schemas.microsoft.com/office/drawing/2014/main" id="{6F221A49-8DAA-32C2-8158-33D1B30F2C20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0!$A$1:$S$68" spid="_x0000_s11447"/>
                  </a:ext>
                </a:extLst>
              </xdr:cNvPicPr>
            </xdr:nvPicPr>
            <xdr:blipFill>
              <a:blip xmlns:r="http://schemas.openxmlformats.org/officeDocument/2006/relationships" r:embed="rId20"/>
              <a:srcRect/>
              <a:stretch>
                <a:fillRect/>
              </a:stretch>
            </xdr:blipFill>
            <xdr:spPr bwMode="auto">
              <a:xfrm>
                <a:off x="588" y="199"/>
                <a:ext cx="89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  <xdr:twoCellAnchor>
    <xdr:from>
      <xdr:col>0</xdr:col>
      <xdr:colOff>19050</xdr:colOff>
      <xdr:row>4</xdr:row>
      <xdr:rowOff>0</xdr:rowOff>
    </xdr:from>
    <xdr:to>
      <xdr:col>1</xdr:col>
      <xdr:colOff>0</xdr:colOff>
      <xdr:row>5</xdr:row>
      <xdr:rowOff>0</xdr:rowOff>
    </xdr:to>
    <xdr:grpSp>
      <xdr:nvGrpSpPr>
        <xdr:cNvPr id="11426" name="Group 118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0C96B7A-6069-B5CA-E60C-FBFF96FDEE55}"/>
            </a:ext>
          </a:extLst>
        </xdr:cNvPr>
        <xdr:cNvGrpSpPr>
          <a:grpSpLocks/>
        </xdr:cNvGrpSpPr>
      </xdr:nvGrpSpPr>
      <xdr:grpSpPr bwMode="auto">
        <a:xfrm>
          <a:off x="19050" y="3162300"/>
          <a:ext cx="1323975" cy="1266825"/>
          <a:chOff x="2" y="332"/>
          <a:chExt cx="139" cy="133"/>
        </a:xfrm>
      </xdr:grpSpPr>
      <xdr:sp macro="" textlink="">
        <xdr:nvSpPr>
          <xdr:cNvPr id="11398" name="AutoShape 1158">
            <a:extLst>
              <a:ext uri="{FF2B5EF4-FFF2-40B4-BE49-F238E27FC236}">
                <a16:creationId xmlns:a16="http://schemas.microsoft.com/office/drawing/2014/main" id="{455AEE33-2C8A-C693-636E-FE763EE9FD7B}"/>
              </a:ext>
            </a:extLst>
          </xdr:cNvPr>
          <xdr:cNvSpPr>
            <a:spLocks noChangeArrowheads="1"/>
          </xdr:cNvSpPr>
        </xdr:nvSpPr>
        <xdr:spPr bwMode="auto">
          <a:xfrm>
            <a:off x="2" y="332"/>
            <a:ext cx="139" cy="133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38100"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round/>
            <a:headEnd/>
            <a:tailEnd/>
          </a:ln>
        </xdr:spPr>
      </xdr:sp>
      <mc:AlternateContent xmlns:mc="http://schemas.openxmlformats.org/markup-compatibility/2006">
        <mc:Choice xmlns:a14="http://schemas.microsoft.com/office/drawing/2010/main" Requires="a14">
          <xdr:pic>
            <xdr:nvPicPr>
              <xdr:cNvPr id="11425" name="Picture 1185">
                <a:extLst>
                  <a:ext uri="{FF2B5EF4-FFF2-40B4-BE49-F238E27FC236}">
                    <a16:creationId xmlns:a16="http://schemas.microsoft.com/office/drawing/2014/main" id="{49BB81CE-EC65-BFC7-652B-FA8B3FB3F06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heet11!$B$1:$AB$59" spid="_x0000_s11448"/>
                  </a:ext>
                </a:extLst>
              </xdr:cNvPicPr>
            </xdr:nvPicPr>
            <xdr:blipFill>
              <a:blip xmlns:r="http://schemas.openxmlformats.org/officeDocument/2006/relationships" r:embed="rId22"/>
              <a:srcRect/>
              <a:stretch>
                <a:fillRect/>
              </a:stretch>
            </xdr:blipFill>
            <xdr:spPr bwMode="auto">
              <a:xfrm>
                <a:off x="25" y="332"/>
                <a:ext cx="93" cy="133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0</xdr:rowOff>
        </xdr:from>
        <xdr:to>
          <xdr:col>14</xdr:col>
          <xdr:colOff>0</xdr:colOff>
          <xdr:row>1</xdr:row>
          <xdr:rowOff>0</xdr:rowOff>
        </xdr:to>
        <xdr:sp macro="" textlink="">
          <xdr:nvSpPr>
            <xdr:cNvPr id="9217" name="Spin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A967B1A-2589-0A50-87A8-09AEF66C9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11</xdr:col>
          <xdr:colOff>0</xdr:colOff>
          <xdr:row>1</xdr:row>
          <xdr:rowOff>0</xdr:rowOff>
        </xdr:to>
        <xdr:sp macro="" textlink="">
          <xdr:nvSpPr>
            <xdr:cNvPr id="9218" name="Spin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27B87E44-F383-B8BE-49CC-06E77BA9C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28575</xdr:colOff>
      <xdr:row>0</xdr:row>
      <xdr:rowOff>0</xdr:rowOff>
    </xdr:from>
    <xdr:to>
      <xdr:col>16</xdr:col>
      <xdr:colOff>0</xdr:colOff>
      <xdr:row>1</xdr:row>
      <xdr:rowOff>0</xdr:rowOff>
    </xdr:to>
    <xdr:sp macro="" textlink="">
      <xdr:nvSpPr>
        <xdr:cNvPr id="9219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5409E-7B4E-C739-94C7-F4C577E9FC18}"/>
            </a:ext>
          </a:extLst>
        </xdr:cNvPr>
        <xdr:cNvSpPr>
          <a:spLocks noChangeArrowheads="1"/>
        </xdr:cNvSpPr>
      </xdr:nvSpPr>
      <xdr:spPr bwMode="auto">
        <a:xfrm>
          <a:off x="99631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2289" name="SpinButton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85676B5E-0A78-AF15-4C61-F989525A6A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0</xdr:rowOff>
        </xdr:from>
        <xdr:to>
          <xdr:col>10</xdr:col>
          <xdr:colOff>0</xdr:colOff>
          <xdr:row>1</xdr:row>
          <xdr:rowOff>0</xdr:rowOff>
        </xdr:to>
        <xdr:sp macro="" textlink="">
          <xdr:nvSpPr>
            <xdr:cNvPr id="12290" name="SpinButton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BDE83956-AD7A-73A8-DC20-0AFAE062C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0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1229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AABAD-2A46-3126-AE4A-FD76A309128A}"/>
            </a:ext>
          </a:extLst>
        </xdr:cNvPr>
        <xdr:cNvSpPr>
          <a:spLocks noChangeArrowheads="1"/>
        </xdr:cNvSpPr>
      </xdr:nvSpPr>
      <xdr:spPr bwMode="auto">
        <a:xfrm>
          <a:off x="4991100" y="0"/>
          <a:ext cx="8953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3313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FCC7A-E2E8-017C-B1BF-55FB502DB57A}"/>
            </a:ext>
          </a:extLst>
        </xdr:cNvPr>
        <xdr:cNvSpPr>
          <a:spLocks noChangeArrowheads="1"/>
        </xdr:cNvSpPr>
      </xdr:nvSpPr>
      <xdr:spPr bwMode="auto">
        <a:xfrm>
          <a:off x="2276475" y="0"/>
          <a:ext cx="1038225" cy="5048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12</xdr:col>
          <xdr:colOff>0</xdr:colOff>
          <xdr:row>2</xdr:row>
          <xdr:rowOff>0</xdr:rowOff>
        </xdr:to>
        <xdr:sp macro="" textlink="">
          <xdr:nvSpPr>
            <xdr:cNvPr id="13314" name="SpinButton1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FCE7EEA6-A071-255F-5CB4-924B712CC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20</xdr:col>
          <xdr:colOff>0</xdr:colOff>
          <xdr:row>2</xdr:row>
          <xdr:rowOff>0</xdr:rowOff>
        </xdr:to>
        <xdr:sp macro="" textlink="">
          <xdr:nvSpPr>
            <xdr:cNvPr id="13315" name="SpinButton2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B7CFD0C7-AAD8-2767-C737-0B6E7E15B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</xdr:row>
          <xdr:rowOff>323850</xdr:rowOff>
        </xdr:from>
        <xdr:to>
          <xdr:col>14</xdr:col>
          <xdr:colOff>0</xdr:colOff>
          <xdr:row>7</xdr:row>
          <xdr:rowOff>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FB227E4-EDCC-961F-311C-E0929B7FA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0</xdr:row>
          <xdr:rowOff>190500</xdr:rowOff>
        </xdr:from>
        <xdr:to>
          <xdr:col>14</xdr:col>
          <xdr:colOff>0</xdr:colOff>
          <xdr:row>2</xdr:row>
          <xdr:rowOff>0</xdr:rowOff>
        </xdr:to>
        <xdr:sp macro="" textlink="">
          <xdr:nvSpPr>
            <xdr:cNvPr id="1026" name="Spi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7F90A40-6B74-3673-1EA5-AF3A15D3B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7</xdr:col>
      <xdr:colOff>0</xdr:colOff>
      <xdr:row>0</xdr:row>
      <xdr:rowOff>247650</xdr:rowOff>
    </xdr:from>
    <xdr:to>
      <xdr:col>9</xdr:col>
      <xdr:colOff>0</xdr:colOff>
      <xdr:row>2</xdr:row>
      <xdr:rowOff>0</xdr:rowOff>
    </xdr:to>
    <xdr:sp macro="" textlink="">
      <xdr:nvSpPr>
        <xdr:cNvPr id="1029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6C9D4-FABC-03C4-2D50-1A1B18096F98}"/>
            </a:ext>
          </a:extLst>
        </xdr:cNvPr>
        <xdr:cNvSpPr>
          <a:spLocks noChangeArrowheads="1"/>
        </xdr:cNvSpPr>
      </xdr:nvSpPr>
      <xdr:spPr bwMode="auto">
        <a:xfrm>
          <a:off x="2466975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323850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2050" name="SpinButton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F2F4A81-2417-649B-08BC-1E965C3CA1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190500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2051" name="SpinButton2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05ACBD4-BCAD-7ADD-EF39-D18BE483D7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247650</xdr:rowOff>
    </xdr:from>
    <xdr:to>
      <xdr:col>2</xdr:col>
      <xdr:colOff>0</xdr:colOff>
      <xdr:row>2</xdr:row>
      <xdr:rowOff>0</xdr:rowOff>
    </xdr:to>
    <xdr:sp macro="" textlink="">
      <xdr:nvSpPr>
        <xdr:cNvPr id="2052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CF813C-E0A1-1AB6-C8A1-DB9668A10926}"/>
            </a:ext>
          </a:extLst>
        </xdr:cNvPr>
        <xdr:cNvSpPr>
          <a:spLocks noChangeArrowheads="1"/>
        </xdr:cNvSpPr>
      </xdr:nvSpPr>
      <xdr:spPr bwMode="auto">
        <a:xfrm>
          <a:off x="0" y="24765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438150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3074" name="SpinButton3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F9A9B33-A9C5-7546-A9C2-305220EE8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438150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3075" name="SpinButton2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EAD926C-5F28-D1D0-CA39-414525C83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</xdr:col>
      <xdr:colOff>333375</xdr:colOff>
      <xdr:row>0</xdr:row>
      <xdr:rowOff>0</xdr:rowOff>
    </xdr:from>
    <xdr:to>
      <xdr:col>2</xdr:col>
      <xdr:colOff>0</xdr:colOff>
      <xdr:row>0</xdr:row>
      <xdr:rowOff>381000</xdr:rowOff>
    </xdr:to>
    <xdr:sp macro="" textlink="">
      <xdr:nvSpPr>
        <xdr:cNvPr id="3076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235ABB-279B-CAB6-0850-CE7205F6C9BE}"/>
            </a:ext>
          </a:extLst>
        </xdr:cNvPr>
        <xdr:cNvSpPr>
          <a:spLocks noChangeArrowheads="1"/>
        </xdr:cNvSpPr>
      </xdr:nvSpPr>
      <xdr:spPr bwMode="auto">
        <a:xfrm>
          <a:off x="137160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0</xdr:row>
          <xdr:rowOff>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4098" name="SpinButton1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CAC4BDE-7C6B-B759-1000-44B464EF7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0</xdr:row>
          <xdr:rowOff>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4099" name="SpinButton2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FF02832-0E5B-4D45-44F4-96FAFD5B3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0</xdr:rowOff>
    </xdr:from>
    <xdr:to>
      <xdr:col>2</xdr:col>
      <xdr:colOff>704850</xdr:colOff>
      <xdr:row>0</xdr:row>
      <xdr:rowOff>381000</xdr:rowOff>
    </xdr:to>
    <xdr:sp macro="" textlink="">
      <xdr:nvSpPr>
        <xdr:cNvPr id="4100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8F837-7B5C-0CF6-9C30-7D7527EB345C}"/>
            </a:ext>
          </a:extLst>
        </xdr:cNvPr>
        <xdr:cNvSpPr>
          <a:spLocks noChangeArrowheads="1"/>
        </xdr:cNvSpPr>
      </xdr:nvSpPr>
      <xdr:spPr bwMode="auto">
        <a:xfrm>
          <a:off x="29908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1</xdr:row>
      <xdr:rowOff>295275</xdr:rowOff>
    </xdr:from>
    <xdr:to>
      <xdr:col>15</xdr:col>
      <xdr:colOff>66675</xdr:colOff>
      <xdr:row>1</xdr:row>
      <xdr:rowOff>295275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33A1DB5-91DC-1F03-EF3B-3DEC8A889B5C}"/>
            </a:ext>
          </a:extLst>
        </xdr:cNvPr>
        <xdr:cNvSpPr>
          <a:spLocks noChangeShapeType="1"/>
        </xdr:cNvSpPr>
      </xdr:nvSpPr>
      <xdr:spPr bwMode="auto">
        <a:xfrm>
          <a:off x="1276350" y="619125"/>
          <a:ext cx="3838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5122" name="Rectangle 2" descr="テキスト ボックス: Field Help Desk">
          <a:extLst>
            <a:ext uri="{FF2B5EF4-FFF2-40B4-BE49-F238E27FC236}">
              <a16:creationId xmlns:a16="http://schemas.microsoft.com/office/drawing/2014/main" id="{F7DF1A06-31C8-ED82-7C43-9DFA4BF9BA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06100" cy="438150"/>
        </a:xfrm>
        <a:prstGeom prst="rect">
          <a:avLst/>
        </a:prstGeom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ja-JP" altLang="en-US" sz="2000" b="0" i="1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</xdr:row>
          <xdr:rowOff>0</xdr:rowOff>
        </xdr:from>
        <xdr:to>
          <xdr:col>33</xdr:col>
          <xdr:colOff>0</xdr:colOff>
          <xdr:row>4</xdr:row>
          <xdr:rowOff>0</xdr:rowOff>
        </xdr:to>
        <xdr:sp macro="" textlink="">
          <xdr:nvSpPr>
            <xdr:cNvPr id="5124" name="SpinButton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8AEA5892-F347-285A-777D-B7C1F4F7C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5125" name="SpinButton2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23F86AED-3E0E-2172-0EF0-BC5FCFE85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30</xdr:col>
      <xdr:colOff>238125</xdr:colOff>
      <xdr:row>0</xdr:row>
      <xdr:rowOff>0</xdr:rowOff>
    </xdr:from>
    <xdr:to>
      <xdr:col>33</xdr:col>
      <xdr:colOff>0</xdr:colOff>
      <xdr:row>0</xdr:row>
      <xdr:rowOff>381000</xdr:rowOff>
    </xdr:to>
    <xdr:sp macro="" textlink="">
      <xdr:nvSpPr>
        <xdr:cNvPr id="5126" name="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3F64A5-909B-0B7A-7240-8DE1D5420E5C}"/>
            </a:ext>
          </a:extLst>
        </xdr:cNvPr>
        <xdr:cNvSpPr>
          <a:spLocks noChangeArrowheads="1"/>
        </xdr:cNvSpPr>
      </xdr:nvSpPr>
      <xdr:spPr bwMode="auto">
        <a:xfrm>
          <a:off x="10001250" y="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0</xdr:rowOff>
    </xdr:from>
    <xdr:to>
      <xdr:col>26</xdr:col>
      <xdr:colOff>0</xdr:colOff>
      <xdr:row>49</xdr:row>
      <xdr:rowOff>0</xdr:rowOff>
    </xdr:to>
    <xdr:pic>
      <xdr:nvPicPr>
        <xdr:cNvPr id="6148" name="Picture 4">
          <a:extLst>
            <a:ext uri="{FF2B5EF4-FFF2-40B4-BE49-F238E27FC236}">
              <a16:creationId xmlns:a16="http://schemas.microsoft.com/office/drawing/2014/main" id="{AEA496C6-A973-7949-7EFA-D359B1B4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10850"/>
          <a:ext cx="75914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</xdr:row>
          <xdr:rowOff>0</xdr:rowOff>
        </xdr:from>
        <xdr:to>
          <xdr:col>25</xdr:col>
          <xdr:colOff>0</xdr:colOff>
          <xdr:row>4</xdr:row>
          <xdr:rowOff>0</xdr:rowOff>
        </xdr:to>
        <xdr:sp macro="" textlink="">
          <xdr:nvSpPr>
            <xdr:cNvPr id="6149" name="SpinButton1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40FA3249-BA18-F9E5-D31E-59BF43AF1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0</xdr:rowOff>
        </xdr:from>
        <xdr:to>
          <xdr:col>22</xdr:col>
          <xdr:colOff>0</xdr:colOff>
          <xdr:row>4</xdr:row>
          <xdr:rowOff>0</xdr:rowOff>
        </xdr:to>
        <xdr:sp macro="" textlink="">
          <xdr:nvSpPr>
            <xdr:cNvPr id="6150" name="SpinButton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90E6E4BF-19FA-DD9A-C1D1-903A7121E1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22</xdr:col>
      <xdr:colOff>180975</xdr:colOff>
      <xdr:row>1</xdr:row>
      <xdr:rowOff>0</xdr:rowOff>
    </xdr:from>
    <xdr:to>
      <xdr:col>25</xdr:col>
      <xdr:colOff>0</xdr:colOff>
      <xdr:row>2</xdr:row>
      <xdr:rowOff>114300</xdr:rowOff>
    </xdr:to>
    <xdr:sp macro="" textlink="">
      <xdr:nvSpPr>
        <xdr:cNvPr id="6151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441436-994F-C471-24DE-BA1DF3D1C2AB}"/>
            </a:ext>
          </a:extLst>
        </xdr:cNvPr>
        <xdr:cNvSpPr>
          <a:spLocks noChangeArrowheads="1"/>
        </xdr:cNvSpPr>
      </xdr:nvSpPr>
      <xdr:spPr bwMode="auto">
        <a:xfrm>
          <a:off x="6819900" y="6667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0</xdr:row>
          <xdr:rowOff>323850</xdr:rowOff>
        </xdr:from>
        <xdr:to>
          <xdr:col>5</xdr:col>
          <xdr:colOff>0</xdr:colOff>
          <xdr:row>1</xdr:row>
          <xdr:rowOff>0</xdr:rowOff>
        </xdr:to>
        <xdr:sp macro="" textlink="">
          <xdr:nvSpPr>
            <xdr:cNvPr id="7169" name="Spin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99D6E273-78CA-BAB0-45BB-E8FFC5C4E3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323850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7170" name="SpinButton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6721367D-BD4F-1C1C-F3B3-75D06C07F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381000</xdr:rowOff>
    </xdr:from>
    <xdr:to>
      <xdr:col>2</xdr:col>
      <xdr:colOff>704850</xdr:colOff>
      <xdr:row>1</xdr:row>
      <xdr:rowOff>0</xdr:rowOff>
    </xdr:to>
    <xdr:sp macro="" textlink="">
      <xdr:nvSpPr>
        <xdr:cNvPr id="7171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71253-E396-8C59-304A-988CE7FBE3A3}"/>
            </a:ext>
          </a:extLst>
        </xdr:cNvPr>
        <xdr:cNvSpPr>
          <a:spLocks noChangeArrowheads="1"/>
        </xdr:cNvSpPr>
      </xdr:nvSpPr>
      <xdr:spPr bwMode="auto">
        <a:xfrm>
          <a:off x="2076450" y="381000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66675</xdr:rowOff>
        </xdr:from>
        <xdr:to>
          <xdr:col>5</xdr:col>
          <xdr:colOff>685800</xdr:colOff>
          <xdr:row>1</xdr:row>
          <xdr:rowOff>0</xdr:rowOff>
        </xdr:to>
        <xdr:sp macro="" textlink="">
          <xdr:nvSpPr>
            <xdr:cNvPr id="8193" name="SpinButton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12A9B41-109A-957B-3671-7FDE6841D7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66675</xdr:rowOff>
        </xdr:from>
        <xdr:to>
          <xdr:col>2</xdr:col>
          <xdr:colOff>0</xdr:colOff>
          <xdr:row>1</xdr:row>
          <xdr:rowOff>0</xdr:rowOff>
        </xdr:to>
        <xdr:sp macro="" textlink="">
          <xdr:nvSpPr>
            <xdr:cNvPr id="8194" name="SpinButton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17C8857C-9B1F-C1BB-93FE-EA1BB9438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0</xdr:row>
      <xdr:rowOff>123825</xdr:rowOff>
    </xdr:from>
    <xdr:to>
      <xdr:col>2</xdr:col>
      <xdr:colOff>704850</xdr:colOff>
      <xdr:row>1</xdr:row>
      <xdr:rowOff>0</xdr:rowOff>
    </xdr:to>
    <xdr:sp macro="" textlink="">
      <xdr:nvSpPr>
        <xdr:cNvPr id="8195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A19B1-F9FB-7453-2C75-675EDDB50E7B}"/>
            </a:ext>
          </a:extLst>
        </xdr:cNvPr>
        <xdr:cNvSpPr>
          <a:spLocks noChangeArrowheads="1"/>
        </xdr:cNvSpPr>
      </xdr:nvSpPr>
      <xdr:spPr bwMode="auto">
        <a:xfrm>
          <a:off x="2076450" y="123825"/>
          <a:ext cx="704850" cy="381000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Arial"/>
              <a:cs typeface="Arial"/>
            </a:rPr>
            <a:t>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omments" Target="../comments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4.xml"/><Relationship Id="rId5" Type="http://schemas.openxmlformats.org/officeDocument/2006/relationships/image" Target="../media/image23.emf"/><Relationship Id="rId4" Type="http://schemas.openxmlformats.org/officeDocument/2006/relationships/control" Target="../activeX/activeX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omments" Target="../comments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6.xml"/><Relationship Id="rId5" Type="http://schemas.openxmlformats.org/officeDocument/2006/relationships/image" Target="../media/image23.emf"/><Relationship Id="rId4" Type="http://schemas.openxmlformats.org/officeDocument/2006/relationships/control" Target="../activeX/activeX1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omments" Target="../comments7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6" Type="http://schemas.openxmlformats.org/officeDocument/2006/relationships/control" Target="../activeX/activeX18.xml"/><Relationship Id="rId5" Type="http://schemas.openxmlformats.org/officeDocument/2006/relationships/image" Target="../media/image27.emf"/><Relationship Id="rId4" Type="http://schemas.openxmlformats.org/officeDocument/2006/relationships/control" Target="../activeX/activeX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omments" Target="../comments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0.xml"/><Relationship Id="rId5" Type="http://schemas.openxmlformats.org/officeDocument/2006/relationships/image" Target="../media/image28.emf"/><Relationship Id="rId4" Type="http://schemas.openxmlformats.org/officeDocument/2006/relationships/control" Target="../activeX/activeX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omments" Target="../comments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ontrol" Target="../activeX/activeX22.xml"/><Relationship Id="rId5" Type="http://schemas.openxmlformats.org/officeDocument/2006/relationships/image" Target="../media/image29.emf"/><Relationship Id="rId4" Type="http://schemas.openxmlformats.org/officeDocument/2006/relationships/control" Target="../activeX/activeX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3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4.xml"/><Relationship Id="rId5" Type="http://schemas.openxmlformats.org/officeDocument/2006/relationships/image" Target="../media/image23.emf"/><Relationship Id="rId4" Type="http://schemas.openxmlformats.org/officeDocument/2006/relationships/control" Target="../activeX/activeX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6.xml"/><Relationship Id="rId5" Type="http://schemas.openxmlformats.org/officeDocument/2006/relationships/image" Target="../media/image23.emf"/><Relationship Id="rId4" Type="http://schemas.openxmlformats.org/officeDocument/2006/relationships/control" Target="../activeX/activeX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8.xml"/><Relationship Id="rId5" Type="http://schemas.openxmlformats.org/officeDocument/2006/relationships/image" Target="../media/image23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0.xml"/><Relationship Id="rId5" Type="http://schemas.openxmlformats.org/officeDocument/2006/relationships/image" Target="../media/image24.emf"/><Relationship Id="rId4" Type="http://schemas.openxmlformats.org/officeDocument/2006/relationships/control" Target="../activeX/activeX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2.xml"/><Relationship Id="rId5" Type="http://schemas.openxmlformats.org/officeDocument/2006/relationships/image" Target="../media/image25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sqref="A1:E1"/>
    </sheetView>
  </sheetViews>
  <sheetFormatPr defaultRowHeight="13.5" x14ac:dyDescent="0.15"/>
  <cols>
    <col min="1" max="9" width="17.625" style="125" customWidth="1"/>
    <col min="10" max="16384" width="9" style="125"/>
  </cols>
  <sheetData>
    <row r="1" spans="1:5" ht="30" customHeight="1" x14ac:dyDescent="0.15">
      <c r="A1" s="212" t="s">
        <v>78</v>
      </c>
      <c r="B1" s="212"/>
      <c r="C1" s="212"/>
      <c r="D1" s="212"/>
      <c r="E1" s="212"/>
    </row>
    <row r="2" spans="1:5" ht="20.100000000000001" customHeight="1" x14ac:dyDescent="0.15">
      <c r="E2" s="126" t="s">
        <v>62</v>
      </c>
    </row>
    <row r="3" spans="1:5" ht="99.95" customHeight="1" x14ac:dyDescent="0.15"/>
    <row r="4" spans="1:5" ht="99.95" customHeight="1" x14ac:dyDescent="0.15"/>
    <row r="5" spans="1:5" ht="99.95" customHeight="1" x14ac:dyDescent="0.15"/>
    <row r="6" spans="1:5" ht="99.95" customHeight="1" x14ac:dyDescent="0.15"/>
    <row r="7" spans="1:5" ht="99.95" customHeight="1" x14ac:dyDescent="0.15"/>
    <row r="8" spans="1:5" ht="99.95" customHeight="1" x14ac:dyDescent="0.15"/>
    <row r="9" spans="1:5" ht="99.95" customHeight="1" x14ac:dyDescent="0.15"/>
    <row r="10" spans="1:5" ht="99.95" customHeight="1" x14ac:dyDescent="0.15"/>
    <row r="11" spans="1:5" ht="99.95" customHeight="1" x14ac:dyDescent="0.15"/>
    <row r="12" spans="1:5" ht="99.95" customHeight="1" x14ac:dyDescent="0.15"/>
    <row r="13" spans="1:5" ht="99.95" customHeight="1" x14ac:dyDescent="0.15"/>
    <row r="14" spans="1:5" ht="99.95" customHeight="1" x14ac:dyDescent="0.15"/>
    <row r="15" spans="1:5" ht="99.95" customHeight="1" x14ac:dyDescent="0.15"/>
    <row r="16" spans="1:5" ht="99.95" customHeight="1" x14ac:dyDescent="0.15"/>
    <row r="17" ht="50.1" customHeight="1" x14ac:dyDescent="0.15"/>
    <row r="18" ht="50.1" customHeight="1" x14ac:dyDescent="0.15"/>
    <row r="19" ht="50.1" customHeight="1" x14ac:dyDescent="0.15"/>
    <row r="20" ht="50.1" customHeight="1" x14ac:dyDescent="0.15"/>
    <row r="21" ht="50.1" customHeight="1" x14ac:dyDescent="0.15"/>
  </sheetData>
  <mergeCells count="1">
    <mergeCell ref="A1:E1"/>
  </mergeCells>
  <phoneticPr fontId="2"/>
  <printOptions horizontalCentered="1"/>
  <pageMargins left="0" right="0" top="0.98425196850393704" bottom="0.98425196850393704" header="0.51181102362204722" footer="0.51181102362204722"/>
  <pageSetup paperSize="9" orientation="portrait" verticalDpi="12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I121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0" customHeight="1" x14ac:dyDescent="0.5">
      <c r="A1" s="309">
        <f>C1</f>
        <v>40909</v>
      </c>
      <c r="B1" s="309"/>
      <c r="C1" s="312">
        <f>DATE(Holiday!B1,Holiday!B2,1)</f>
        <v>40909</v>
      </c>
      <c r="D1" s="312"/>
      <c r="E1" s="312"/>
      <c r="F1" s="310">
        <f>A1</f>
        <v>40909</v>
      </c>
      <c r="G1" s="310"/>
      <c r="H1" s="179" t="s">
        <v>38</v>
      </c>
      <c r="I1" s="1" t="str">
        <f>IF(INDEX(Holiday!$E:$E,ROW(),1)=0,"",INDEX(Holiday!$E:$E,ROW(),1))</f>
        <v/>
      </c>
    </row>
    <row r="2" spans="1:9" x14ac:dyDescent="0.15">
      <c r="A2" s="84"/>
      <c r="B2" s="85"/>
      <c r="C2" s="312"/>
      <c r="D2" s="312"/>
      <c r="E2" s="312"/>
      <c r="F2" s="86"/>
      <c r="G2" s="86"/>
      <c r="I2" s="1" t="str">
        <f>IF(INDEX(Holiday!$E:$E,ROW(),1)=0,"",INDEX(Holiday!$E:$E,ROW(),1))</f>
        <v/>
      </c>
    </row>
    <row r="3" spans="1:9" ht="20.100000000000001" customHeight="1" x14ac:dyDescent="0.15">
      <c r="A3" s="113">
        <f>A4</f>
        <v>40909</v>
      </c>
      <c r="B3" s="114">
        <f t="shared" ref="B3:G3" si="0">B4</f>
        <v>40910</v>
      </c>
      <c r="C3" s="114">
        <f t="shared" si="0"/>
        <v>40911</v>
      </c>
      <c r="D3" s="114">
        <f t="shared" si="0"/>
        <v>40912</v>
      </c>
      <c r="E3" s="114">
        <f t="shared" si="0"/>
        <v>40913</v>
      </c>
      <c r="F3" s="114">
        <f t="shared" si="0"/>
        <v>40914</v>
      </c>
      <c r="G3" s="115">
        <f t="shared" si="0"/>
        <v>40915</v>
      </c>
      <c r="I3" s="1" t="str">
        <f>IF(INDEX(Holiday!$E:$E,ROW(),1)=0,"",INDEX(Holiday!$E:$E,ROW(),1))</f>
        <v/>
      </c>
    </row>
    <row r="4" spans="1:9" ht="35.1" customHeight="1" x14ac:dyDescent="0.15">
      <c r="A4" s="88">
        <f>DATE(YEAR($C$1),MONTH($C$1),1)-WEEKDAY(DATE(YEAR(C1),MONTH(C1),1))+1</f>
        <v>40909</v>
      </c>
      <c r="B4" s="89">
        <f t="shared" ref="B4:G4" si="1">A4+1</f>
        <v>40910</v>
      </c>
      <c r="C4" s="89">
        <f t="shared" si="1"/>
        <v>40911</v>
      </c>
      <c r="D4" s="89">
        <f t="shared" si="1"/>
        <v>40912</v>
      </c>
      <c r="E4" s="89">
        <f t="shared" si="1"/>
        <v>40913</v>
      </c>
      <c r="F4" s="89">
        <f t="shared" si="1"/>
        <v>40914</v>
      </c>
      <c r="G4" s="90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181" t="str">
        <f>IF($H$1="非表示","",IF(ISERROR(MATCH(A4&amp;"_1",Item_Calc!$M:$M,0)),"",INDEX(Item_Calc!$1:$1048576,MATCH(A4&amp;"_1",Item_Calc!$M:$M,0),15)))</f>
        <v/>
      </c>
      <c r="B5" s="182" t="str">
        <f>IF($H$1="非表示","",IF(ISERROR(MATCH(B4&amp;"_1",Item_Calc!$M:$M,0)),"",INDEX(Item_Calc!$1:$1048576,MATCH(B4&amp;"_1",Item_Calc!$M:$M,0),15)))</f>
        <v/>
      </c>
      <c r="C5" s="182" t="str">
        <f>IF($H$1="非表示","",IF(ISERROR(MATCH(C4&amp;"_1",Item_Calc!$M:$M,0)),"",INDEX(Item_Calc!$1:$1048576,MATCH(C4&amp;"_1",Item_Calc!$M:$M,0),15)))</f>
        <v/>
      </c>
      <c r="D5" s="182" t="str">
        <f>IF($H$1="非表示","",IF(ISERROR(MATCH(D4&amp;"_1",Item_Calc!$M:$M,0)),"",INDEX(Item_Calc!$1:$1048576,MATCH(D4&amp;"_1",Item_Calc!$M:$M,0),15)))</f>
        <v/>
      </c>
      <c r="E5" s="182" t="str">
        <f>IF($H$1="非表示","",IF(ISERROR(MATCH(E4&amp;"_1",Item_Calc!$M:$M,0)),"",INDEX(Item_Calc!$1:$1048576,MATCH(E4&amp;"_1",Item_Calc!$M:$M,0),15)))</f>
        <v>10:00_1/5_項目1</v>
      </c>
      <c r="F5" s="182" t="str">
        <f>IF($H$1="非表示","",IF(ISERROR(MATCH(F4&amp;"_1",Item_Calc!$M:$M,0)),"",INDEX(Item_Calc!$1:$1048576,MATCH(F4&amp;"_1",Item_Calc!$M:$M,0),15)))</f>
        <v>10:00_1/6_項目1</v>
      </c>
      <c r="G5" s="183" t="str">
        <f>IF($H$1="非表示","",IF(ISERROR(MATCH(G4&amp;"_1",Item_Calc!$M:$M,0)),"",INDEX(Item_Calc!$1:$1048576,MATCH(G4&amp;"_1",Item_Calc!$M:$M,0),15)))</f>
        <v>10:00_1/7_項目1</v>
      </c>
      <c r="I5" s="1" t="str">
        <f>IF(INDEX(Holiday!$E:$E,ROW(),1)=0,"",INDEX(Holiday!$E:$E,ROW(),1))</f>
        <v/>
      </c>
    </row>
    <row r="6" spans="1:9" ht="35.1" customHeight="1" x14ac:dyDescent="0.15">
      <c r="A6" s="88">
        <f>G4+1</f>
        <v>40916</v>
      </c>
      <c r="B6" s="89">
        <f t="shared" ref="B6:G6" si="2">A6+1</f>
        <v>40917</v>
      </c>
      <c r="C6" s="89">
        <f t="shared" si="2"/>
        <v>40918</v>
      </c>
      <c r="D6" s="89">
        <f t="shared" si="2"/>
        <v>40919</v>
      </c>
      <c r="E6" s="89">
        <f t="shared" si="2"/>
        <v>40920</v>
      </c>
      <c r="F6" s="89">
        <f t="shared" si="2"/>
        <v>40921</v>
      </c>
      <c r="G6" s="90">
        <f t="shared" si="2"/>
        <v>40922</v>
      </c>
      <c r="I6" s="1" t="str">
        <f>IF(INDEX(Holiday!$E:$E,ROW(),1)=0,"",INDEX(Holiday!$E:$E,ROW(),1))</f>
        <v/>
      </c>
    </row>
    <row r="7" spans="1:9" ht="20.100000000000001" customHeight="1" x14ac:dyDescent="0.15">
      <c r="A7" s="181" t="str">
        <f>IF($H$1="非表示","",IF(ISERROR(MATCH(A6&amp;"_1",Item_Calc!$M:$M,0)),"",INDEX(Item_Calc!$1:$1048576,MATCH(A6&amp;"_1",Item_Calc!$M:$M,0),15)))</f>
        <v>10:00_1/8_項目1</v>
      </c>
      <c r="B7" s="182" t="str">
        <f>IF($H$1="非表示","",IF(ISERROR(MATCH(B6&amp;"_1",Item_Calc!$M:$M,0)),"",INDEX(Item_Calc!$1:$1048576,MATCH(B6&amp;"_1",Item_Calc!$M:$M,0),15)))</f>
        <v>10:00_1/9_項目1</v>
      </c>
      <c r="C7" s="182" t="str">
        <f>IF($H$1="非表示","",IF(ISERROR(MATCH(C6&amp;"_1",Item_Calc!$M:$M,0)),"",INDEX(Item_Calc!$1:$1048576,MATCH(C6&amp;"_1",Item_Calc!$M:$M,0),15)))</f>
        <v>10:00_1/10_項目1</v>
      </c>
      <c r="D7" s="182" t="str">
        <f>IF($H$1="非表示","",IF(ISERROR(MATCH(D6&amp;"_1",Item_Calc!$M:$M,0)),"",INDEX(Item_Calc!$1:$1048576,MATCH(D6&amp;"_1",Item_Calc!$M:$M,0),15)))</f>
        <v>10:00_1/11_項目1</v>
      </c>
      <c r="E7" s="182" t="str">
        <f>IF($H$1="非表示","",IF(ISERROR(MATCH(E6&amp;"_1",Item_Calc!$M:$M,0)),"",INDEX(Item_Calc!$1:$1048576,MATCH(E6&amp;"_1",Item_Calc!$M:$M,0),15)))</f>
        <v>10:00_1/12_項目1</v>
      </c>
      <c r="F7" s="182" t="str">
        <f>IF($H$1="非表示","",IF(ISERROR(MATCH(F6&amp;"_1",Item_Calc!$M:$M,0)),"",INDEX(Item_Calc!$1:$1048576,MATCH(F6&amp;"_1",Item_Calc!$M:$M,0),15)))</f>
        <v>10:00_1/13_項目1</v>
      </c>
      <c r="G7" s="183" t="str">
        <f>IF($H$1="非表示","",IF(ISERROR(MATCH(G6&amp;"_1",Item_Calc!$M:$M,0)),"",INDEX(Item_Calc!$1:$1048576,MATCH(G6&amp;"_1",Item_Calc!$M:$M,0),15)))</f>
        <v>10:00_1/14_項目1</v>
      </c>
      <c r="I7" s="1" t="str">
        <f>IF(INDEX(Holiday!$E:$E,ROW(),1)=0,"",INDEX(Holiday!$E:$E,ROW(),1))</f>
        <v/>
      </c>
    </row>
    <row r="8" spans="1:9" ht="35.1" customHeight="1" x14ac:dyDescent="0.15">
      <c r="A8" s="88">
        <f>G6+1</f>
        <v>40923</v>
      </c>
      <c r="B8" s="89">
        <f t="shared" ref="B8:G8" si="3">A8+1</f>
        <v>40924</v>
      </c>
      <c r="C8" s="89">
        <f t="shared" si="3"/>
        <v>40925</v>
      </c>
      <c r="D8" s="89">
        <f t="shared" si="3"/>
        <v>40926</v>
      </c>
      <c r="E8" s="89">
        <f t="shared" si="3"/>
        <v>40927</v>
      </c>
      <c r="F8" s="89">
        <f t="shared" si="3"/>
        <v>40928</v>
      </c>
      <c r="G8" s="90">
        <f t="shared" si="3"/>
        <v>40929</v>
      </c>
      <c r="I8" s="1" t="str">
        <f>IF(INDEX(Holiday!$E:$E,ROW(),1)=0,"",INDEX(Holiday!$E:$E,ROW(),1))</f>
        <v/>
      </c>
    </row>
    <row r="9" spans="1:9" ht="20.100000000000001" customHeight="1" x14ac:dyDescent="0.15">
      <c r="A9" s="181" t="str">
        <f>IF($H$1="非表示","",IF(ISERROR(MATCH(A8&amp;"_1",Item_Calc!$M:$M,0)),"",INDEX(Item_Calc!$1:$1048576,MATCH(A8&amp;"_1",Item_Calc!$M:$M,0),15)))</f>
        <v>10:00_1/15_項目1</v>
      </c>
      <c r="B9" s="182" t="str">
        <f>IF($H$1="非表示","",IF(ISERROR(MATCH(B8&amp;"_1",Item_Calc!$M:$M,0)),"",INDEX(Item_Calc!$1:$1048576,MATCH(B8&amp;"_1",Item_Calc!$M:$M,0),15)))</f>
        <v>10:00_1/16_項目1</v>
      </c>
      <c r="C9" s="182" t="str">
        <f>IF($H$1="非表示","",IF(ISERROR(MATCH(C8&amp;"_1",Item_Calc!$M:$M,0)),"",INDEX(Item_Calc!$1:$1048576,MATCH(C8&amp;"_1",Item_Calc!$M:$M,0),15)))</f>
        <v>10:00_1/17_項目1</v>
      </c>
      <c r="D9" s="182" t="str">
        <f>IF($H$1="非表示","",IF(ISERROR(MATCH(D8&amp;"_1",Item_Calc!$M:$M,0)),"",INDEX(Item_Calc!$1:$1048576,MATCH(D8&amp;"_1",Item_Calc!$M:$M,0),15)))</f>
        <v>10:00_1/18_項目1</v>
      </c>
      <c r="E9" s="182" t="str">
        <f>IF($H$1="非表示","",IF(ISERROR(MATCH(E8&amp;"_1",Item_Calc!$M:$M,0)),"",INDEX(Item_Calc!$1:$1048576,MATCH(E8&amp;"_1",Item_Calc!$M:$M,0),15)))</f>
        <v>10:00_1/19_項目1</v>
      </c>
      <c r="F9" s="182" t="str">
        <f>IF($H$1="非表示","",IF(ISERROR(MATCH(F8&amp;"_1",Item_Calc!$M:$M,0)),"",INDEX(Item_Calc!$1:$1048576,MATCH(F8&amp;"_1",Item_Calc!$M:$M,0),15)))</f>
        <v>10:00_1/20_項目1</v>
      </c>
      <c r="G9" s="183" t="str">
        <f>IF($H$1="非表示","",IF(ISERROR(MATCH(G8&amp;"_1",Item_Calc!$M:$M,0)),"",INDEX(Item_Calc!$1:$1048576,MATCH(G8&amp;"_1",Item_Calc!$M:$M,0),15)))</f>
        <v>10:00_1/21_項目1</v>
      </c>
      <c r="I9" s="1" t="str">
        <f>IF(INDEX(Holiday!$E:$E,ROW(),1)=0,"",INDEX(Holiday!$E:$E,ROW(),1))</f>
        <v/>
      </c>
    </row>
    <row r="10" spans="1:9" ht="35.1" customHeight="1" x14ac:dyDescent="0.15">
      <c r="A10" s="88">
        <f>G8+1</f>
        <v>40930</v>
      </c>
      <c r="B10" s="89">
        <f t="shared" ref="B10:G10" si="4">A10+1</f>
        <v>40931</v>
      </c>
      <c r="C10" s="89">
        <f t="shared" si="4"/>
        <v>40932</v>
      </c>
      <c r="D10" s="89">
        <f t="shared" si="4"/>
        <v>40933</v>
      </c>
      <c r="E10" s="89">
        <f t="shared" si="4"/>
        <v>40934</v>
      </c>
      <c r="F10" s="89">
        <f t="shared" si="4"/>
        <v>40935</v>
      </c>
      <c r="G10" s="90">
        <f t="shared" si="4"/>
        <v>40936</v>
      </c>
      <c r="I10" s="1" t="str">
        <f>IF(INDEX(Holiday!$E:$E,ROW(),1)=0,"",INDEX(Holiday!$E:$E,ROW(),1))</f>
        <v/>
      </c>
    </row>
    <row r="11" spans="1:9" ht="20.100000000000001" customHeight="1" x14ac:dyDescent="0.15">
      <c r="A11" s="181" t="str">
        <f>IF($H$1="非表示","",IF(ISERROR(MATCH(A10&amp;"_1",Item_Calc!$M:$M,0)),"",INDEX(Item_Calc!$1:$1048576,MATCH(A10&amp;"_1",Item_Calc!$M:$M,0),15)))</f>
        <v>10:00_1/22_項目1</v>
      </c>
      <c r="B11" s="182" t="str">
        <f>IF($H$1="非表示","",IF(ISERROR(MATCH(B10&amp;"_1",Item_Calc!$M:$M,0)),"",INDEX(Item_Calc!$1:$1048576,MATCH(B10&amp;"_1",Item_Calc!$M:$M,0),15)))</f>
        <v>10:00_1/23_項目1</v>
      </c>
      <c r="C11" s="182" t="str">
        <f>IF($H$1="非表示","",IF(ISERROR(MATCH(C10&amp;"_1",Item_Calc!$M:$M,0)),"",INDEX(Item_Calc!$1:$1048576,MATCH(C10&amp;"_1",Item_Calc!$M:$M,0),15)))</f>
        <v>10:00_1/24_項目1</v>
      </c>
      <c r="D11" s="182" t="str">
        <f>IF($H$1="非表示","",IF(ISERROR(MATCH(D10&amp;"_1",Item_Calc!$M:$M,0)),"",INDEX(Item_Calc!$1:$1048576,MATCH(D10&amp;"_1",Item_Calc!$M:$M,0),15)))</f>
        <v>10:00_1/25_項目1</v>
      </c>
      <c r="E11" s="182" t="str">
        <f>IF($H$1="非表示","",IF(ISERROR(MATCH(E10&amp;"_1",Item_Calc!$M:$M,0)),"",INDEX(Item_Calc!$1:$1048576,MATCH(E10&amp;"_1",Item_Calc!$M:$M,0),15)))</f>
        <v/>
      </c>
      <c r="F11" s="182" t="str">
        <f>IF($H$1="非表示","",IF(ISERROR(MATCH(F10&amp;"_1",Item_Calc!$M:$M,0)),"",INDEX(Item_Calc!$1:$1048576,MATCH(F10&amp;"_1",Item_Calc!$M:$M,0),15)))</f>
        <v/>
      </c>
      <c r="G11" s="183" t="str">
        <f>IF($H$1="非表示","",IF(ISERROR(MATCH(G10&amp;"_1",Item_Calc!$M:$M,0)),"",INDEX(Item_Calc!$1:$1048576,MATCH(G10&amp;"_1",Item_Calc!$M:$M,0),15)))</f>
        <v/>
      </c>
      <c r="I11" s="1">
        <f ca="1">IF(INDEX(Holiday!$E:$E,ROW(),1)=0,"",INDEX(Holiday!$E:$E,ROW(),1))</f>
        <v>40544</v>
      </c>
    </row>
    <row r="12" spans="1:9" ht="35.1" customHeight="1" x14ac:dyDescent="0.15">
      <c r="A12" s="88">
        <f>G10+1</f>
        <v>40937</v>
      </c>
      <c r="B12" s="89">
        <f t="shared" ref="B12:G12" si="5">A12+1</f>
        <v>40938</v>
      </c>
      <c r="C12" s="89">
        <f t="shared" si="5"/>
        <v>40939</v>
      </c>
      <c r="D12" s="89">
        <f t="shared" si="5"/>
        <v>40940</v>
      </c>
      <c r="E12" s="89">
        <f t="shared" si="5"/>
        <v>40941</v>
      </c>
      <c r="F12" s="89">
        <f t="shared" si="5"/>
        <v>40942</v>
      </c>
      <c r="G12" s="90">
        <f t="shared" si="5"/>
        <v>40943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181" t="str">
        <f>IF($H$1="非表示","",IF(ISERROR(MATCH(A12&amp;"_1",Item_Calc!$M:$M,0)),"",INDEX(Item_Calc!$1:$1048576,MATCH(A12&amp;"_1",Item_Calc!$M:$M,0),15)))</f>
        <v/>
      </c>
      <c r="B13" s="182" t="str">
        <f>IF($H$1="非表示","",IF(ISERROR(MATCH(B12&amp;"_1",Item_Calc!$M:$M,0)),"",INDEX(Item_Calc!$1:$1048576,MATCH(B12&amp;"_1",Item_Calc!$M:$M,0),15)))</f>
        <v/>
      </c>
      <c r="C13" s="182" t="str">
        <f>IF($H$1="非表示","",IF(ISERROR(MATCH(C12&amp;"_1",Item_Calc!$M:$M,0)),"",INDEX(Item_Calc!$1:$1048576,MATCH(C12&amp;"_1",Item_Calc!$M:$M,0),15)))</f>
        <v/>
      </c>
      <c r="D13" s="182" t="str">
        <f>IF($H$1="非表示","",IF(ISERROR(MATCH(D12&amp;"_1",Item_Calc!$M:$M,0)),"",INDEX(Item_Calc!$1:$1048576,MATCH(D12&amp;"_1",Item_Calc!$M:$M,0),15)))</f>
        <v/>
      </c>
      <c r="E13" s="182" t="str">
        <f>IF($H$1="非表示","",IF(ISERROR(MATCH(E12&amp;"_1",Item_Calc!$M:$M,0)),"",INDEX(Item_Calc!$1:$1048576,MATCH(E12&amp;"_1",Item_Calc!$M:$M,0),15)))</f>
        <v/>
      </c>
      <c r="F13" s="182" t="str">
        <f>IF($H$1="非表示","",IF(ISERROR(MATCH(F12&amp;"_1",Item_Calc!$M:$M,0)),"",INDEX(Item_Calc!$1:$1048576,MATCH(F12&amp;"_1",Item_Calc!$M:$M,0),15)))</f>
        <v/>
      </c>
      <c r="G13" s="183" t="str">
        <f>IF($H$1="非表示","",IF(ISERROR(MATCH(G12&amp;"_1",Item_Calc!$M:$M,0)),"",INDEX(Item_Calc!$1:$1048576,MATCH(G12&amp;"_1",Item_Calc!$M:$M,0),15)))</f>
        <v/>
      </c>
      <c r="I13" s="1">
        <f ca="1">IF(INDEX(Holiday!$E:$E,ROW(),1)=0,"",INDEX(Holiday!$E:$E,ROW(),1))</f>
        <v>40546</v>
      </c>
    </row>
    <row r="14" spans="1:9" ht="35.1" customHeight="1" x14ac:dyDescent="0.15">
      <c r="A14" s="88">
        <f>G12+1</f>
        <v>40944</v>
      </c>
      <c r="B14" s="89">
        <f t="shared" ref="B14:G14" si="6">A14+1</f>
        <v>40945</v>
      </c>
      <c r="C14" s="89">
        <f t="shared" si="6"/>
        <v>40946</v>
      </c>
      <c r="D14" s="89">
        <f t="shared" si="6"/>
        <v>40947</v>
      </c>
      <c r="E14" s="89">
        <f t="shared" si="6"/>
        <v>40948</v>
      </c>
      <c r="F14" s="89">
        <f t="shared" si="6"/>
        <v>40949</v>
      </c>
      <c r="G14" s="90">
        <f t="shared" si="6"/>
        <v>40950</v>
      </c>
      <c r="I14" s="1" t="str">
        <f ca="1">IF(INDEX(Holiday!$E:$E,ROW(),1)=0,"",INDEX(Holiday!$E:$E,ROW(),1))</f>
        <v/>
      </c>
    </row>
    <row r="15" spans="1:9" ht="20.100000000000001" customHeight="1" x14ac:dyDescent="0.15">
      <c r="A15" s="181" t="str">
        <f>IF($H$1="非表示","",IF(ISERROR(MATCH(A14&amp;"_1",Item_Calc!$M:$M,0)),"",INDEX(Item_Calc!$1:$1048576,MATCH(A14&amp;"_1",Item_Calc!$M:$M,0),15)))</f>
        <v/>
      </c>
      <c r="B15" s="182" t="str">
        <f>IF($H$1="非表示","",IF(ISERROR(MATCH(B14&amp;"_1",Item_Calc!$M:$M,0)),"",INDEX(Item_Calc!$1:$1048576,MATCH(B14&amp;"_1",Item_Calc!$M:$M,0),15)))</f>
        <v/>
      </c>
      <c r="C15" s="182" t="str">
        <f>IF($H$1="非表示","",IF(ISERROR(MATCH(C14&amp;"_1",Item_Calc!$M:$M,0)),"",INDEX(Item_Calc!$1:$1048576,MATCH(C14&amp;"_1",Item_Calc!$M:$M,0),15)))</f>
        <v/>
      </c>
      <c r="D15" s="182" t="str">
        <f>IF($H$1="非表示","",IF(ISERROR(MATCH(D14&amp;"_1",Item_Calc!$M:$M,0)),"",INDEX(Item_Calc!$1:$1048576,MATCH(D14&amp;"_1",Item_Calc!$M:$M,0),15)))</f>
        <v/>
      </c>
      <c r="E15" s="182" t="str">
        <f>IF($H$1="非表示","",IF(ISERROR(MATCH(E14&amp;"_1",Item_Calc!$M:$M,0)),"",INDEX(Item_Calc!$1:$1048576,MATCH(E14&amp;"_1",Item_Calc!$M:$M,0),15)))</f>
        <v/>
      </c>
      <c r="F15" s="182" t="str">
        <f>IF($H$1="非表示","",IF(ISERROR(MATCH(F14&amp;"_1",Item_Calc!$M:$M,0)),"",INDEX(Item_Calc!$1:$1048576,MATCH(F14&amp;"_1",Item_Calc!$M:$M,0),15)))</f>
        <v/>
      </c>
      <c r="G15" s="183" t="str">
        <f>IF($H$1="非表示","",IF(ISERROR(MATCH(G14&amp;"_1",Item_Calc!$M:$M,0)),"",INDEX(Item_Calc!$1:$1048576,MATCH(G14&amp;"_1",Item_Calc!$M:$M,0),15)))</f>
        <v/>
      </c>
      <c r="I15" s="1">
        <f ca="1">IF(INDEX(Holiday!$E:$E,ROW(),1)=0,"",INDEX(Holiday!$E:$E,ROW(),1))</f>
        <v>40553</v>
      </c>
    </row>
    <row r="16" spans="1:9" x14ac:dyDescent="0.15">
      <c r="I16" s="1" t="str">
        <f ca="1">IF(INDEX(Holiday!$E:$E,ROW(),1)=0,"",INDEX(Holiday!$E:$E,ROW(),1))</f>
        <v/>
      </c>
    </row>
    <row r="17" spans="1:9" ht="60" customHeight="1" x14ac:dyDescent="0.5">
      <c r="A17" s="309">
        <f>C17</f>
        <v>40940</v>
      </c>
      <c r="B17" s="309"/>
      <c r="C17" s="312">
        <f>DATE(YEAR(C1),MONTH(C1)+1,1)</f>
        <v>40940</v>
      </c>
      <c r="D17" s="312"/>
      <c r="E17" s="312"/>
      <c r="F17" s="310">
        <f>A17</f>
        <v>40940</v>
      </c>
      <c r="G17" s="310"/>
      <c r="I17" s="1">
        <f ca="1">IF(INDEX(Holiday!$E:$E,ROW(),1)=0,"",INDEX(Holiday!$E:$E,ROW(),1))</f>
        <v>40585</v>
      </c>
    </row>
    <row r="18" spans="1:9" x14ac:dyDescent="0.15">
      <c r="A18" s="84"/>
      <c r="B18" s="85"/>
      <c r="C18" s="312"/>
      <c r="D18" s="312"/>
      <c r="E18" s="312"/>
      <c r="F18" s="86"/>
      <c r="G18" s="86"/>
      <c r="I18" s="1" t="str">
        <f ca="1">IF(INDEX(Holiday!$E:$E,ROW(),1)=0,"",INDEX(Holiday!$E:$E,ROW(),1))</f>
        <v/>
      </c>
    </row>
    <row r="19" spans="1:9" ht="20.100000000000001" customHeight="1" x14ac:dyDescent="0.15">
      <c r="A19" s="113">
        <f>A20</f>
        <v>40937</v>
      </c>
      <c r="B19" s="114">
        <f t="shared" ref="B19:G19" si="7">B20</f>
        <v>40938</v>
      </c>
      <c r="C19" s="114">
        <f t="shared" si="7"/>
        <v>40939</v>
      </c>
      <c r="D19" s="114">
        <f t="shared" si="7"/>
        <v>40940</v>
      </c>
      <c r="E19" s="114">
        <f t="shared" si="7"/>
        <v>40941</v>
      </c>
      <c r="F19" s="114">
        <f t="shared" si="7"/>
        <v>40942</v>
      </c>
      <c r="G19" s="115">
        <f t="shared" si="7"/>
        <v>40943</v>
      </c>
      <c r="I19" s="1">
        <f ca="1">IF(INDEX(Holiday!$E:$E,ROW(),1)=0,"",INDEX(Holiday!$E:$E,ROW(),1))</f>
        <v>40623</v>
      </c>
    </row>
    <row r="20" spans="1:9" ht="35.1" customHeight="1" x14ac:dyDescent="0.15">
      <c r="A20" s="88">
        <f>DATE(YEAR($C$17),MONTH($C$17),1)-WEEKDAY(DATE(YEAR(C17),MONTH(C17),1))+1</f>
        <v>40937</v>
      </c>
      <c r="B20" s="89">
        <f t="shared" ref="B20:G20" si="8">A20+1</f>
        <v>40938</v>
      </c>
      <c r="C20" s="89">
        <f t="shared" si="8"/>
        <v>40939</v>
      </c>
      <c r="D20" s="89">
        <f t="shared" si="8"/>
        <v>40940</v>
      </c>
      <c r="E20" s="89">
        <f t="shared" si="8"/>
        <v>40941</v>
      </c>
      <c r="F20" s="89">
        <f t="shared" si="8"/>
        <v>40942</v>
      </c>
      <c r="G20" s="90">
        <f t="shared" si="8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181" t="str">
        <f>IF($H$1="非表示","",IF(ISERROR(MATCH(A20&amp;"_1",Item_Calc!$M:$M,0)),"",INDEX(Item_Calc!$1:$1048576,MATCH(A20&amp;"_1",Item_Calc!$M:$M,0),15)))</f>
        <v/>
      </c>
      <c r="B21" s="182" t="str">
        <f>IF($H$1="非表示","",IF(ISERROR(MATCH(B20&amp;"_1",Item_Calc!$M:$M,0)),"",INDEX(Item_Calc!$1:$1048576,MATCH(B20&amp;"_1",Item_Calc!$M:$M,0),15)))</f>
        <v/>
      </c>
      <c r="C21" s="182" t="str">
        <f>IF($H$1="非表示","",IF(ISERROR(MATCH(C20&amp;"_1",Item_Calc!$M:$M,0)),"",INDEX(Item_Calc!$1:$1048576,MATCH(C20&amp;"_1",Item_Calc!$M:$M,0),15)))</f>
        <v/>
      </c>
      <c r="D21" s="182" t="str">
        <f>IF($H$1="非表示","",IF(ISERROR(MATCH(D20&amp;"_1",Item_Calc!$M:$M,0)),"",INDEX(Item_Calc!$1:$1048576,MATCH(D20&amp;"_1",Item_Calc!$M:$M,0),15)))</f>
        <v/>
      </c>
      <c r="E21" s="182" t="str">
        <f>IF($H$1="非表示","",IF(ISERROR(MATCH(E20&amp;"_1",Item_Calc!$M:$M,0)),"",INDEX(Item_Calc!$1:$1048576,MATCH(E20&amp;"_1",Item_Calc!$M:$M,0),15)))</f>
        <v/>
      </c>
      <c r="F21" s="182" t="str">
        <f>IF($H$1="非表示","",IF(ISERROR(MATCH(F20&amp;"_1",Item_Calc!$M:$M,0)),"",INDEX(Item_Calc!$1:$1048576,MATCH(F20&amp;"_1",Item_Calc!$M:$M,0),15)))</f>
        <v/>
      </c>
      <c r="G21" s="183" t="str">
        <f>IF($H$1="非表示","",IF(ISERROR(MATCH(G20&amp;"_1",Item_Calc!$M:$M,0)),"",INDEX(Item_Calc!$1:$1048576,MATCH(G20&amp;"_1",Item_Calc!$M:$M,0),15)))</f>
        <v/>
      </c>
      <c r="I21" s="1">
        <f ca="1">IF(INDEX(Holiday!$E:$E,ROW(),1)=0,"",INDEX(Holiday!$E:$E,ROW(),1))</f>
        <v>40662</v>
      </c>
    </row>
    <row r="22" spans="1:9" ht="35.1" customHeight="1" x14ac:dyDescent="0.15">
      <c r="A22" s="88">
        <f>G20+1</f>
        <v>40944</v>
      </c>
      <c r="B22" s="89">
        <f t="shared" ref="B22:G22" si="9">A22+1</f>
        <v>40945</v>
      </c>
      <c r="C22" s="89">
        <f t="shared" si="9"/>
        <v>40946</v>
      </c>
      <c r="D22" s="89">
        <f t="shared" si="9"/>
        <v>40947</v>
      </c>
      <c r="E22" s="89">
        <f t="shared" si="9"/>
        <v>40948</v>
      </c>
      <c r="F22" s="89">
        <f t="shared" si="9"/>
        <v>40949</v>
      </c>
      <c r="G22" s="90">
        <f t="shared" si="9"/>
        <v>40950</v>
      </c>
      <c r="I22" s="1" t="str">
        <f ca="1">IF(INDEX(Holiday!$E:$E,ROW(),1)=0,"",INDEX(Holiday!$E:$E,ROW(),1))</f>
        <v/>
      </c>
    </row>
    <row r="23" spans="1:9" ht="20.100000000000001" customHeight="1" x14ac:dyDescent="0.15">
      <c r="A23" s="181" t="str">
        <f>IF($H$1="非表示","",IF(ISERROR(MATCH(A22&amp;"_1",Item_Calc!$M:$M,0)),"",INDEX(Item_Calc!$1:$1048576,MATCH(A22&amp;"_1",Item_Calc!$M:$M,0),15)))</f>
        <v/>
      </c>
      <c r="B23" s="182" t="str">
        <f>IF($H$1="非表示","",IF(ISERROR(MATCH(B22&amp;"_1",Item_Calc!$M:$M,0)),"",INDEX(Item_Calc!$1:$1048576,MATCH(B22&amp;"_1",Item_Calc!$M:$M,0),15)))</f>
        <v/>
      </c>
      <c r="C23" s="182" t="str">
        <f>IF($H$1="非表示","",IF(ISERROR(MATCH(C22&amp;"_1",Item_Calc!$M:$M,0)),"",INDEX(Item_Calc!$1:$1048576,MATCH(C22&amp;"_1",Item_Calc!$M:$M,0),15)))</f>
        <v/>
      </c>
      <c r="D23" s="182" t="str">
        <f>IF($H$1="非表示","",IF(ISERROR(MATCH(D22&amp;"_1",Item_Calc!$M:$M,0)),"",INDEX(Item_Calc!$1:$1048576,MATCH(D22&amp;"_1",Item_Calc!$M:$M,0),15)))</f>
        <v/>
      </c>
      <c r="E23" s="182" t="str">
        <f>IF($H$1="非表示","",IF(ISERROR(MATCH(E22&amp;"_1",Item_Calc!$M:$M,0)),"",INDEX(Item_Calc!$1:$1048576,MATCH(E22&amp;"_1",Item_Calc!$M:$M,0),15)))</f>
        <v/>
      </c>
      <c r="F23" s="182" t="str">
        <f>IF($H$1="非表示","",IF(ISERROR(MATCH(F22&amp;"_1",Item_Calc!$M:$M,0)),"",INDEX(Item_Calc!$1:$1048576,MATCH(F22&amp;"_1",Item_Calc!$M:$M,0),15)))</f>
        <v/>
      </c>
      <c r="G23" s="183" t="str">
        <f>IF($H$1="非表示","",IF(ISERROR(MATCH(G22&amp;"_1",Item_Calc!$M:$M,0)),"",INDEX(Item_Calc!$1:$1048576,MATCH(G22&amp;"_1",Item_Calc!$M:$M,0),15)))</f>
        <v/>
      </c>
      <c r="I23" s="1" t="str">
        <f ca="1">IF(INDEX(Holiday!$E:$E,ROW(),1)=0,"",INDEX(Holiday!$E:$E,ROW(),1))</f>
        <v/>
      </c>
    </row>
    <row r="24" spans="1:9" ht="35.1" customHeight="1" x14ac:dyDescent="0.15">
      <c r="A24" s="88">
        <f>G22+1</f>
        <v>40951</v>
      </c>
      <c r="B24" s="89">
        <f t="shared" ref="B24:G24" si="10">A24+1</f>
        <v>40952</v>
      </c>
      <c r="C24" s="89">
        <f t="shared" si="10"/>
        <v>40953</v>
      </c>
      <c r="D24" s="89">
        <f t="shared" si="10"/>
        <v>40954</v>
      </c>
      <c r="E24" s="89">
        <f t="shared" si="10"/>
        <v>40955</v>
      </c>
      <c r="F24" s="89">
        <f t="shared" si="10"/>
        <v>40956</v>
      </c>
      <c r="G24" s="90">
        <f t="shared" si="10"/>
        <v>40957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181" t="str">
        <f>IF($H$1="非表示","",IF(ISERROR(MATCH(A24&amp;"_1",Item_Calc!$M:$M,0)),"",INDEX(Item_Calc!$1:$1048576,MATCH(A24&amp;"_1",Item_Calc!$M:$M,0),15)))</f>
        <v/>
      </c>
      <c r="B25" s="182" t="str">
        <f>IF($H$1="非表示","",IF(ISERROR(MATCH(B24&amp;"_1",Item_Calc!$M:$M,0)),"",INDEX(Item_Calc!$1:$1048576,MATCH(B24&amp;"_1",Item_Calc!$M:$M,0),15)))</f>
        <v>誕生日</v>
      </c>
      <c r="C25" s="182" t="str">
        <f>IF($H$1="非表示","",IF(ISERROR(MATCH(C24&amp;"_1",Item_Calc!$M:$M,0)),"",INDEX(Item_Calc!$1:$1048576,MATCH(C24&amp;"_1",Item_Calc!$M:$M,0),15)))</f>
        <v/>
      </c>
      <c r="D25" s="182" t="str">
        <f>IF($H$1="非表示","",IF(ISERROR(MATCH(D24&amp;"_1",Item_Calc!$M:$M,0)),"",INDEX(Item_Calc!$1:$1048576,MATCH(D24&amp;"_1",Item_Calc!$M:$M,0),15)))</f>
        <v/>
      </c>
      <c r="E25" s="182" t="str">
        <f>IF($H$1="非表示","",IF(ISERROR(MATCH(E24&amp;"_1",Item_Calc!$M:$M,0)),"",INDEX(Item_Calc!$1:$1048576,MATCH(E24&amp;"_1",Item_Calc!$M:$M,0),15)))</f>
        <v/>
      </c>
      <c r="F25" s="182" t="str">
        <f>IF($H$1="非表示","",IF(ISERROR(MATCH(F24&amp;"_1",Item_Calc!$M:$M,0)),"",INDEX(Item_Calc!$1:$1048576,MATCH(F24&amp;"_1",Item_Calc!$M:$M,0),15)))</f>
        <v/>
      </c>
      <c r="G25" s="183" t="str">
        <f>IF($H$1="非表示","",IF(ISERROR(MATCH(G24&amp;"_1",Item_Calc!$M:$M,0)),"",INDEX(Item_Calc!$1:$1048576,MATCH(G24&amp;"_1",Item_Calc!$M:$M,0),15)))</f>
        <v/>
      </c>
      <c r="I25" s="1">
        <f ca="1">IF(INDEX(Holiday!$E:$E,ROW(),1)=0,"",INDEX(Holiday!$E:$E,ROW(),1))</f>
        <v>40667</v>
      </c>
    </row>
    <row r="26" spans="1:9" ht="35.1" customHeight="1" x14ac:dyDescent="0.15">
      <c r="A26" s="88">
        <f>G24+1</f>
        <v>40958</v>
      </c>
      <c r="B26" s="89">
        <f t="shared" ref="B26:G26" si="11">A26+1</f>
        <v>40959</v>
      </c>
      <c r="C26" s="89">
        <f t="shared" si="11"/>
        <v>40960</v>
      </c>
      <c r="D26" s="89">
        <f t="shared" si="11"/>
        <v>40961</v>
      </c>
      <c r="E26" s="89">
        <f t="shared" si="11"/>
        <v>40962</v>
      </c>
      <c r="F26" s="89">
        <f t="shared" si="11"/>
        <v>40963</v>
      </c>
      <c r="G26" s="90">
        <f t="shared" si="11"/>
        <v>40964</v>
      </c>
      <c r="I26" s="1">
        <f ca="1">IF(INDEX(Holiday!$E:$E,ROW(),1)=0,"",INDEX(Holiday!$E:$E,ROW(),1))</f>
        <v>40668</v>
      </c>
    </row>
    <row r="27" spans="1:9" ht="20.100000000000001" customHeight="1" x14ac:dyDescent="0.15">
      <c r="A27" s="181" t="str">
        <f>IF($H$1="非表示","",IF(ISERROR(MATCH(A26&amp;"_1",Item_Calc!$M:$M,0)),"",INDEX(Item_Calc!$1:$1048576,MATCH(A26&amp;"_1",Item_Calc!$M:$M,0),15)))</f>
        <v/>
      </c>
      <c r="B27" s="182" t="str">
        <f>IF($H$1="非表示","",IF(ISERROR(MATCH(B26&amp;"_1",Item_Calc!$M:$M,0)),"",INDEX(Item_Calc!$1:$1048576,MATCH(B26&amp;"_1",Item_Calc!$M:$M,0),15)))</f>
        <v/>
      </c>
      <c r="C27" s="182" t="str">
        <f>IF($H$1="非表示","",IF(ISERROR(MATCH(C26&amp;"_1",Item_Calc!$M:$M,0)),"",INDEX(Item_Calc!$1:$1048576,MATCH(C26&amp;"_1",Item_Calc!$M:$M,0),15)))</f>
        <v/>
      </c>
      <c r="D27" s="182" t="str">
        <f>IF($H$1="非表示","",IF(ISERROR(MATCH(D26&amp;"_1",Item_Calc!$M:$M,0)),"",INDEX(Item_Calc!$1:$1048576,MATCH(D26&amp;"_1",Item_Calc!$M:$M,0),15)))</f>
        <v/>
      </c>
      <c r="E27" s="182" t="str">
        <f>IF($H$1="非表示","",IF(ISERROR(MATCH(E26&amp;"_1",Item_Calc!$M:$M,0)),"",INDEX(Item_Calc!$1:$1048576,MATCH(E26&amp;"_1",Item_Calc!$M:$M,0),15)))</f>
        <v/>
      </c>
      <c r="F27" s="182" t="str">
        <f>IF($H$1="非表示","",IF(ISERROR(MATCH(F26&amp;"_1",Item_Calc!$M:$M,0)),"",INDEX(Item_Calc!$1:$1048576,MATCH(F26&amp;"_1",Item_Calc!$M:$M,0),15)))</f>
        <v/>
      </c>
      <c r="G27" s="183" t="str">
        <f>IF($H$1="非表示","",IF(ISERROR(MATCH(G26&amp;"_1",Item_Calc!$M:$M,0)),"",INDEX(Item_Calc!$1:$1048576,MATCH(G26&amp;"_1",Item_Calc!$M:$M,0),15)))</f>
        <v/>
      </c>
      <c r="I27" s="1" t="str">
        <f ca="1">IF(INDEX(Holiday!$E:$E,ROW(),1)=0,"",INDEX(Holiday!$E:$E,ROW(),1))</f>
        <v/>
      </c>
    </row>
    <row r="28" spans="1:9" ht="35.1" customHeight="1" x14ac:dyDescent="0.15">
      <c r="A28" s="88">
        <f>G26+1</f>
        <v>40965</v>
      </c>
      <c r="B28" s="89">
        <f t="shared" ref="B28:G28" si="12">A28+1</f>
        <v>40966</v>
      </c>
      <c r="C28" s="89">
        <f t="shared" si="12"/>
        <v>40967</v>
      </c>
      <c r="D28" s="89">
        <f t="shared" si="12"/>
        <v>40968</v>
      </c>
      <c r="E28" s="89">
        <f t="shared" si="12"/>
        <v>40969</v>
      </c>
      <c r="F28" s="89">
        <f t="shared" si="12"/>
        <v>40970</v>
      </c>
      <c r="G28" s="90">
        <f t="shared" si="12"/>
        <v>40971</v>
      </c>
      <c r="I28" s="1">
        <f ca="1">IF(INDEX(Holiday!$E:$E,ROW(),1)=0,"",INDEX(Holiday!$E:$E,ROW(),1))</f>
        <v>40742</v>
      </c>
    </row>
    <row r="29" spans="1:9" ht="20.100000000000001" customHeight="1" x14ac:dyDescent="0.15">
      <c r="A29" s="181" t="str">
        <f>IF($H$1="非表示","",IF(ISERROR(MATCH(A28&amp;"_1",Item_Calc!$M:$M,0)),"",INDEX(Item_Calc!$1:$1048576,MATCH(A28&amp;"_1",Item_Calc!$M:$M,0),15)))</f>
        <v/>
      </c>
      <c r="B29" s="182" t="str">
        <f>IF($H$1="非表示","",IF(ISERROR(MATCH(B28&amp;"_1",Item_Calc!$M:$M,0)),"",INDEX(Item_Calc!$1:$1048576,MATCH(B28&amp;"_1",Item_Calc!$M:$M,0),15)))</f>
        <v/>
      </c>
      <c r="C29" s="182" t="str">
        <f>IF($H$1="非表示","",IF(ISERROR(MATCH(C28&amp;"_1",Item_Calc!$M:$M,0)),"",INDEX(Item_Calc!$1:$1048576,MATCH(C28&amp;"_1",Item_Calc!$M:$M,0),15)))</f>
        <v/>
      </c>
      <c r="D29" s="182" t="str">
        <f>IF($H$1="非表示","",IF(ISERROR(MATCH(D28&amp;"_1",Item_Calc!$M:$M,0)),"",INDEX(Item_Calc!$1:$1048576,MATCH(D28&amp;"_1",Item_Calc!$M:$M,0),15)))</f>
        <v/>
      </c>
      <c r="E29" s="182" t="str">
        <f>IF($H$1="非表示","",IF(ISERROR(MATCH(E28&amp;"_1",Item_Calc!$M:$M,0)),"",INDEX(Item_Calc!$1:$1048576,MATCH(E28&amp;"_1",Item_Calc!$M:$M,0),15)))</f>
        <v/>
      </c>
      <c r="F29" s="182" t="str">
        <f>IF($H$1="非表示","",IF(ISERROR(MATCH(F28&amp;"_1",Item_Calc!$M:$M,0)),"",INDEX(Item_Calc!$1:$1048576,MATCH(F28&amp;"_1",Item_Calc!$M:$M,0),15)))</f>
        <v/>
      </c>
      <c r="G29" s="183" t="str">
        <f>IF($H$1="非表示","",IF(ISERROR(MATCH(G28&amp;"_1",Item_Calc!$M:$M,0)),"",INDEX(Item_Calc!$1:$1048576,MATCH(G28&amp;"_1",Item_Calc!$M:$M,0),15)))</f>
        <v/>
      </c>
      <c r="I29" s="1" t="str">
        <f ca="1">IF(INDEX(Holiday!$E:$E,ROW(),1)=0,"",INDEX(Holiday!$E:$E,ROW(),1))</f>
        <v/>
      </c>
    </row>
    <row r="30" spans="1:9" ht="35.1" customHeight="1" x14ac:dyDescent="0.15">
      <c r="A30" s="88">
        <f>G28+1</f>
        <v>40972</v>
      </c>
      <c r="B30" s="89">
        <f t="shared" ref="B30:G30" si="13">A30+1</f>
        <v>40973</v>
      </c>
      <c r="C30" s="89">
        <f t="shared" si="13"/>
        <v>40974</v>
      </c>
      <c r="D30" s="89">
        <f t="shared" si="13"/>
        <v>40975</v>
      </c>
      <c r="E30" s="89">
        <f t="shared" si="13"/>
        <v>40976</v>
      </c>
      <c r="F30" s="89">
        <f t="shared" si="13"/>
        <v>40977</v>
      </c>
      <c r="G30" s="90">
        <f t="shared" si="13"/>
        <v>40978</v>
      </c>
      <c r="I30" s="1">
        <f ca="1">IF(INDEX(Holiday!$E:$E,ROW(),1)=0,"",INDEX(Holiday!$E:$E,ROW(),1))</f>
        <v>40805</v>
      </c>
    </row>
    <row r="31" spans="1:9" ht="20.100000000000001" customHeight="1" x14ac:dyDescent="0.15">
      <c r="A31" s="181" t="str">
        <f>IF($H$1="非表示","",IF(ISERROR(MATCH(A30&amp;"_1",Item_Calc!$M:$M,0)),"",INDEX(Item_Calc!$1:$1048576,MATCH(A30&amp;"_1",Item_Calc!$M:$M,0),15)))</f>
        <v/>
      </c>
      <c r="B31" s="182" t="str">
        <f>IF($H$1="非表示","",IF(ISERROR(MATCH(B30&amp;"_1",Item_Calc!$M:$M,0)),"",INDEX(Item_Calc!$1:$1048576,MATCH(B30&amp;"_1",Item_Calc!$M:$M,0),15)))</f>
        <v/>
      </c>
      <c r="C31" s="182" t="str">
        <f>IF($H$1="非表示","",IF(ISERROR(MATCH(C30&amp;"_1",Item_Calc!$M:$M,0)),"",INDEX(Item_Calc!$1:$1048576,MATCH(C30&amp;"_1",Item_Calc!$M:$M,0),15)))</f>
        <v/>
      </c>
      <c r="D31" s="182" t="str">
        <f>IF($H$1="非表示","",IF(ISERROR(MATCH(D30&amp;"_1",Item_Calc!$M:$M,0)),"",INDEX(Item_Calc!$1:$1048576,MATCH(D30&amp;"_1",Item_Calc!$M:$M,0),15)))</f>
        <v/>
      </c>
      <c r="E31" s="182" t="str">
        <f>IF($H$1="非表示","",IF(ISERROR(MATCH(E30&amp;"_1",Item_Calc!$M:$M,0)),"",INDEX(Item_Calc!$1:$1048576,MATCH(E30&amp;"_1",Item_Calc!$M:$M,0),15)))</f>
        <v/>
      </c>
      <c r="F31" s="182" t="str">
        <f>IF($H$1="非表示","",IF(ISERROR(MATCH(F30&amp;"_1",Item_Calc!$M:$M,0)),"",INDEX(Item_Calc!$1:$1048576,MATCH(F30&amp;"_1",Item_Calc!$M:$M,0),15)))</f>
        <v/>
      </c>
      <c r="G31" s="183" t="str">
        <f>IF($H$1="非表示","",IF(ISERROR(MATCH(G30&amp;"_1",Item_Calc!$M:$M,0)),"",INDEX(Item_Calc!$1:$1048576,MATCH(G30&amp;"_1",Item_Calc!$M:$M,0),15)))</f>
        <v/>
      </c>
      <c r="I31" s="1" t="str">
        <f ca="1">IF(INDEX(Holiday!$E:$E,ROW(),1)=0,"",INDEX(Holiday!$E:$E,ROW(),1))</f>
        <v/>
      </c>
    </row>
    <row r="32" spans="1:9" ht="12.95" customHeight="1" x14ac:dyDescent="0.15">
      <c r="A32" s="73"/>
      <c r="B32" s="73"/>
      <c r="C32" s="73"/>
      <c r="D32" s="73"/>
      <c r="E32" s="73"/>
      <c r="F32" s="73"/>
      <c r="G32" s="73"/>
      <c r="I32" s="1">
        <f ca="1">IF(INDEX(Holiday!$E:$E,ROW(),1)=0,"",INDEX(Holiday!$E:$E,ROW(),1))</f>
        <v>40809</v>
      </c>
    </row>
    <row r="33" spans="1:9" ht="15" x14ac:dyDescent="0.15">
      <c r="A33" s="73"/>
      <c r="B33" s="73"/>
      <c r="C33" s="311" t="str">
        <f>IF(INDEX(組織名!$1:$1048576,1,2)=0,"",INDEX(組織名!$1:$1048576,1,2))</f>
        <v>xls-hashimoto</v>
      </c>
      <c r="D33" s="311"/>
      <c r="E33" s="311"/>
      <c r="F33" s="73"/>
      <c r="G33" s="73"/>
      <c r="I33" s="1" t="str">
        <f ca="1">IF(INDEX(Holiday!$E:$E,ROW(),1)=0,"",INDEX(Holiday!$E:$E,ROW(),1))</f>
        <v/>
      </c>
    </row>
    <row r="34" spans="1:9" x14ac:dyDescent="0.15">
      <c r="I34" s="1">
        <f ca="1">IF(INDEX(Holiday!$E:$E,ROW(),1)=0,"",INDEX(Holiday!$E:$E,ROW(),1))</f>
        <v>40826</v>
      </c>
    </row>
    <row r="35" spans="1:9" x14ac:dyDescent="0.15">
      <c r="I35" s="1" t="str">
        <f ca="1">IF(INDEX(Holiday!$E:$E,ROW(),1)=0,"",INDEX(Holiday!$E:$E,ROW(),1))</f>
        <v/>
      </c>
    </row>
    <row r="36" spans="1:9" x14ac:dyDescent="0.15">
      <c r="I36" s="1">
        <f ca="1">IF(INDEX(Holiday!$E:$E,ROW(),1)=0,"",INDEX(Holiday!$E:$E,ROW(),1))</f>
        <v>40850</v>
      </c>
    </row>
    <row r="37" spans="1:9" x14ac:dyDescent="0.15">
      <c r="I37" s="1" t="str">
        <f ca="1">IF(INDEX(Holiday!$E:$E,ROW(),1)=0,"",INDEX(Holiday!$E:$E,ROW(),1))</f>
        <v/>
      </c>
    </row>
    <row r="38" spans="1:9" x14ac:dyDescent="0.15">
      <c r="I38" s="1">
        <f ca="1">IF(INDEX(Holiday!$E:$E,ROW(),1)=0,"",INDEX(Holiday!$E:$E,ROW(),1))</f>
        <v>40870</v>
      </c>
    </row>
    <row r="39" spans="1:9" x14ac:dyDescent="0.15">
      <c r="I39" s="1" t="str">
        <f ca="1">IF(INDEX(Holiday!$E:$E,ROW(),1)=0,"",INDEX(Holiday!$E:$E,ROW(),1))</f>
        <v/>
      </c>
    </row>
    <row r="40" spans="1:9" x14ac:dyDescent="0.15">
      <c r="I40" s="1">
        <f ca="1">IF(INDEX(Holiday!$E:$E,ROW(),1)=0,"",INDEX(Holiday!$E:$E,ROW(),1))</f>
        <v>40900</v>
      </c>
    </row>
    <row r="41" spans="1:9" x14ac:dyDescent="0.15">
      <c r="I41" s="1" t="str">
        <f ca="1">IF(INDEX(Holiday!$E:$E,ROW(),1)=0,"",INDEX(Holiday!$E:$E,ROW(),1))</f>
        <v/>
      </c>
    </row>
    <row r="42" spans="1:9" x14ac:dyDescent="0.15">
      <c r="I42" s="1">
        <f ca="1">IF(INDEX(Holiday!$E:$E,ROW(),1)=0,"",INDEX(Holiday!$E:$E,ROW(),1))</f>
        <v>40907</v>
      </c>
    </row>
    <row r="43" spans="1:9" x14ac:dyDescent="0.15">
      <c r="I43" s="1">
        <f ca="1">IF(INDEX(Holiday!$E:$E,ROW(),1)=0,"",INDEX(Holiday!$E:$E,ROW(),1))</f>
        <v>40908</v>
      </c>
    </row>
    <row r="44" spans="1:9" x14ac:dyDescent="0.15">
      <c r="I44" s="1">
        <f ca="1">IF(INDEX(Holiday!$E:$E,ROW(),1)=0,"",INDEX(Holiday!$E:$E,ROW(),1))</f>
        <v>40909</v>
      </c>
    </row>
    <row r="45" spans="1:9" x14ac:dyDescent="0.15">
      <c r="I45" s="1">
        <f ca="1">IF(INDEX(Holiday!$E:$E,ROW(),1)=0,"",INDEX(Holiday!$E:$E,ROW(),1))</f>
        <v>40910</v>
      </c>
    </row>
    <row r="46" spans="1:9" x14ac:dyDescent="0.15">
      <c r="I46" s="1">
        <f ca="1">IF(INDEX(Holiday!$E:$E,ROW(),1)=0,"",INDEX(Holiday!$E:$E,ROW(),1))</f>
        <v>40911</v>
      </c>
    </row>
    <row r="47" spans="1:9" x14ac:dyDescent="0.15">
      <c r="I47" s="1" t="str">
        <f ca="1">IF(INDEX(Holiday!$E:$E,ROW(),1)=0,"",INDEX(Holiday!$E:$E,ROW(),1))</f>
        <v/>
      </c>
    </row>
    <row r="48" spans="1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7">
    <mergeCell ref="A1:B1"/>
    <mergeCell ref="F1:G1"/>
    <mergeCell ref="C33:E33"/>
    <mergeCell ref="A17:B17"/>
    <mergeCell ref="F17:G17"/>
    <mergeCell ref="C1:E2"/>
    <mergeCell ref="C17:E18"/>
  </mergeCells>
  <phoneticPr fontId="2"/>
  <conditionalFormatting sqref="A29:G29 A15:G15 A21:G21 A23:G23 A25:G25 A27:G27 A13:G13 A11:G11 A9:G9 A7:G7 A5:G5 A31:G31">
    <cfRule type="expression" dxfId="26" priority="1" stopIfTrue="1">
      <formula>MONTH(A5)&lt;&gt;MONTH($C$1)</formula>
    </cfRule>
    <cfRule type="expression" dxfId="25" priority="2" stopIfTrue="1">
      <formula>AND(MONTH(A5)=MONTH($C$1),NOT(ISERROR(MATCH(A5,$I$1:$I$112,0))))</formula>
    </cfRule>
  </conditionalFormatting>
  <conditionalFormatting sqref="A4:G4 A6:G6 A8:G8 A10:G10 A12:G12 A14:G14">
    <cfRule type="expression" dxfId="24" priority="3" stopIfTrue="1">
      <formula>MONTH(A4)&lt;&gt;MONTH($C$1)</formula>
    </cfRule>
    <cfRule type="expression" dxfId="23" priority="4" stopIfTrue="1">
      <formula>AND(MONTH(A4)=MONTH($C$1),NOT(ISERROR(MATCH(A4,$I$1:$I$150,0))))</formula>
    </cfRule>
  </conditionalFormatting>
  <conditionalFormatting sqref="A20:G20 A22:G22 A24:G24 A26:G26 A28:G28 A30:G30">
    <cfRule type="expression" dxfId="22" priority="5" stopIfTrue="1">
      <formula>MONTH(A20)&lt;&gt;MONTH($C$17)</formula>
    </cfRule>
    <cfRule type="expression" dxfId="21" priority="6" stopIfTrue="1">
      <formula>AND(MONTH(A20)=MONTH($C$17),NOT(ISERROR(MATCH(A20,$I$1:$I$150,0))))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70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323850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70" r:id="rId4" name="SpinButton2"/>
      </mc:Fallback>
    </mc:AlternateContent>
    <mc:AlternateContent xmlns:mc="http://schemas.openxmlformats.org/markup-compatibility/2006">
      <mc:Choice Requires="x14">
        <control shapeId="7169" r:id="rId6" name="SpinButton1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323850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7169" r:id="rId6" name="Spin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120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39.950000000000003" customHeight="1" x14ac:dyDescent="0.5">
      <c r="A1" s="314">
        <f>C1</f>
        <v>40909</v>
      </c>
      <c r="B1" s="314"/>
      <c r="C1" s="316">
        <f>DATE(Holiday!B1,Holiday!B2,1)</f>
        <v>40909</v>
      </c>
      <c r="D1" s="316"/>
      <c r="E1" s="316"/>
      <c r="F1" s="315">
        <f>A1</f>
        <v>40909</v>
      </c>
      <c r="G1" s="315"/>
      <c r="H1" s="179" t="s">
        <v>38</v>
      </c>
      <c r="I1" s="1" t="str">
        <f>IF(INDEX(Holiday!$E:$E,ROW(),1)=0,"",INDEX(Holiday!$E:$E,ROW(),1))</f>
        <v/>
      </c>
    </row>
    <row r="2" spans="1:9" x14ac:dyDescent="0.15">
      <c r="A2" s="95"/>
      <c r="B2" s="96"/>
      <c r="C2" s="316"/>
      <c r="D2" s="316"/>
      <c r="E2" s="316"/>
      <c r="F2" s="97"/>
      <c r="G2" s="97"/>
      <c r="I2" s="1" t="str">
        <f>IF(INDEX(Holiday!$E:$E,ROW(),1)=0,"",INDEX(Holiday!$E:$E,ROW(),1))</f>
        <v/>
      </c>
    </row>
    <row r="3" spans="1:9" ht="15" customHeight="1" x14ac:dyDescent="0.15">
      <c r="A3" s="113">
        <f>A4</f>
        <v>40909</v>
      </c>
      <c r="B3" s="114">
        <f t="shared" ref="B3:G3" si="0">B4</f>
        <v>40910</v>
      </c>
      <c r="C3" s="114">
        <f t="shared" si="0"/>
        <v>40911</v>
      </c>
      <c r="D3" s="114">
        <f t="shared" si="0"/>
        <v>40912</v>
      </c>
      <c r="E3" s="114">
        <f t="shared" si="0"/>
        <v>40913</v>
      </c>
      <c r="F3" s="114">
        <f t="shared" si="0"/>
        <v>40914</v>
      </c>
      <c r="G3" s="115">
        <f t="shared" si="0"/>
        <v>40915</v>
      </c>
      <c r="I3" s="1" t="str">
        <f>IF(INDEX(Holiday!$E:$E,ROW(),1)=0,"",INDEX(Holiday!$E:$E,ROW(),1))</f>
        <v/>
      </c>
    </row>
    <row r="4" spans="1:9" ht="24.95" customHeight="1" x14ac:dyDescent="0.15">
      <c r="A4" s="92">
        <f>DATE(YEAR(C1),MONTH(C1),1)-WEEKDAY(DATE(YEAR(C1),MONTH(C1),1))+1</f>
        <v>40909</v>
      </c>
      <c r="B4" s="93">
        <f t="shared" ref="B4:G4" si="1">A4+1</f>
        <v>40910</v>
      </c>
      <c r="C4" s="93">
        <f t="shared" si="1"/>
        <v>40911</v>
      </c>
      <c r="D4" s="93">
        <f t="shared" si="1"/>
        <v>40912</v>
      </c>
      <c r="E4" s="93">
        <f t="shared" si="1"/>
        <v>40913</v>
      </c>
      <c r="F4" s="93">
        <f t="shared" si="1"/>
        <v>40914</v>
      </c>
      <c r="G4" s="94">
        <f t="shared" si="1"/>
        <v>40915</v>
      </c>
      <c r="I4" s="1" t="str">
        <f>IF(INDEX(Holiday!$E:$E,ROW(),1)=0,"",INDEX(Holiday!$E:$E,ROW(),1))</f>
        <v/>
      </c>
    </row>
    <row r="5" spans="1:9" ht="9.9499999999999993" customHeight="1" x14ac:dyDescent="0.15">
      <c r="A5" s="184" t="str">
        <f>IF($H$1="非表示","",IF(ISERROR(MATCH(A4&amp;"_1",Item_Calc!$M:$M,0)),"",INDEX(Item_Calc!$1:$1048576,MATCH(A4&amp;"_1",Item_Calc!$M:$M,0),15)))</f>
        <v/>
      </c>
      <c r="B5" s="185" t="str">
        <f>IF($H$1="非表示","",IF(ISERROR(MATCH(B4&amp;"_1",Item_Calc!$M:$M,0)),"",INDEX(Item_Calc!$1:$1048576,MATCH(B4&amp;"_1",Item_Calc!$M:$M,0),15)))</f>
        <v/>
      </c>
      <c r="C5" s="185" t="str">
        <f>IF($H$1="非表示","",IF(ISERROR(MATCH(C4&amp;"_1",Item_Calc!$M:$M,0)),"",INDEX(Item_Calc!$1:$1048576,MATCH(C4&amp;"_1",Item_Calc!$M:$M,0),15)))</f>
        <v/>
      </c>
      <c r="D5" s="185" t="str">
        <f>IF($H$1="非表示","",IF(ISERROR(MATCH(D4&amp;"_1",Item_Calc!$M:$M,0)),"",INDEX(Item_Calc!$1:$1048576,MATCH(D4&amp;"_1",Item_Calc!$M:$M,0),15)))</f>
        <v/>
      </c>
      <c r="E5" s="185" t="str">
        <f>IF($H$1="非表示","",IF(ISERROR(MATCH(E4&amp;"_1",Item_Calc!$M:$M,0)),"",INDEX(Item_Calc!$1:$1048576,MATCH(E4&amp;"_1",Item_Calc!$M:$M,0),15)))</f>
        <v>10:00_1/5_項目1</v>
      </c>
      <c r="F5" s="185" t="str">
        <f>IF($H$1="非表示","",IF(ISERROR(MATCH(F4&amp;"_1",Item_Calc!$M:$M,0)),"",INDEX(Item_Calc!$1:$1048576,MATCH(F4&amp;"_1",Item_Calc!$M:$M,0),15)))</f>
        <v>10:00_1/6_項目1</v>
      </c>
      <c r="G5" s="186" t="str">
        <f>IF($H$1="非表示","",IF(ISERROR(MATCH(G4&amp;"_1",Item_Calc!$M:$M,0)),"",INDEX(Item_Calc!$1:$1048576,MATCH(G4&amp;"_1",Item_Calc!$M:$M,0),15)))</f>
        <v>10:00_1/7_項目1</v>
      </c>
      <c r="I5" s="1" t="str">
        <f>IF(INDEX(Holiday!$E:$E,ROW(),1)=0,"",INDEX(Holiday!$E:$E,ROW(),1))</f>
        <v/>
      </c>
    </row>
    <row r="6" spans="1:9" ht="24.95" customHeight="1" x14ac:dyDescent="0.15">
      <c r="A6" s="92">
        <f>G4+1</f>
        <v>40916</v>
      </c>
      <c r="B6" s="93">
        <f t="shared" ref="B6:G6" si="2">A6+1</f>
        <v>40917</v>
      </c>
      <c r="C6" s="93">
        <f t="shared" si="2"/>
        <v>40918</v>
      </c>
      <c r="D6" s="93">
        <f t="shared" si="2"/>
        <v>40919</v>
      </c>
      <c r="E6" s="93">
        <f t="shared" si="2"/>
        <v>40920</v>
      </c>
      <c r="F6" s="93">
        <f t="shared" si="2"/>
        <v>40921</v>
      </c>
      <c r="G6" s="94">
        <f t="shared" si="2"/>
        <v>40922</v>
      </c>
      <c r="I6" s="1" t="str">
        <f>IF(INDEX(Holiday!$E:$E,ROW(),1)=0,"",INDEX(Holiday!$E:$E,ROW(),1))</f>
        <v/>
      </c>
    </row>
    <row r="7" spans="1:9" ht="9.9499999999999993" customHeight="1" x14ac:dyDescent="0.15">
      <c r="A7" s="184" t="str">
        <f>IF($H$1="非表示","",IF(ISERROR(MATCH(A6&amp;"_1",Item_Calc!$M:$M,0)),"",INDEX(Item_Calc!$1:$1048576,MATCH(A6&amp;"_1",Item_Calc!$M:$M,0),15)))</f>
        <v>10:00_1/8_項目1</v>
      </c>
      <c r="B7" s="185" t="str">
        <f>IF($H$1="非表示","",IF(ISERROR(MATCH(B6&amp;"_1",Item_Calc!$M:$M,0)),"",INDEX(Item_Calc!$1:$1048576,MATCH(B6&amp;"_1",Item_Calc!$M:$M,0),15)))</f>
        <v>10:00_1/9_項目1</v>
      </c>
      <c r="C7" s="185" t="str">
        <f>IF($H$1="非表示","",IF(ISERROR(MATCH(C6&amp;"_1",Item_Calc!$M:$M,0)),"",INDEX(Item_Calc!$1:$1048576,MATCH(C6&amp;"_1",Item_Calc!$M:$M,0),15)))</f>
        <v>10:00_1/10_項目1</v>
      </c>
      <c r="D7" s="185" t="str">
        <f>IF($H$1="非表示","",IF(ISERROR(MATCH(D6&amp;"_1",Item_Calc!$M:$M,0)),"",INDEX(Item_Calc!$1:$1048576,MATCH(D6&amp;"_1",Item_Calc!$M:$M,0),15)))</f>
        <v>10:00_1/11_項目1</v>
      </c>
      <c r="E7" s="185" t="str">
        <f>IF($H$1="非表示","",IF(ISERROR(MATCH(E6&amp;"_1",Item_Calc!$M:$M,0)),"",INDEX(Item_Calc!$1:$1048576,MATCH(E6&amp;"_1",Item_Calc!$M:$M,0),15)))</f>
        <v>10:00_1/12_項目1</v>
      </c>
      <c r="F7" s="185" t="str">
        <f>IF($H$1="非表示","",IF(ISERROR(MATCH(F6&amp;"_1",Item_Calc!$M:$M,0)),"",INDEX(Item_Calc!$1:$1048576,MATCH(F6&amp;"_1",Item_Calc!$M:$M,0),15)))</f>
        <v>10:00_1/13_項目1</v>
      </c>
      <c r="G7" s="186" t="str">
        <f>IF($H$1="非表示","",IF(ISERROR(MATCH(G6&amp;"_1",Item_Calc!$M:$M,0)),"",INDEX(Item_Calc!$1:$1048576,MATCH(G6&amp;"_1",Item_Calc!$M:$M,0),15)))</f>
        <v>10:00_1/14_項目1</v>
      </c>
      <c r="I7" s="1" t="str">
        <f>IF(INDEX(Holiday!$E:$E,ROW(),1)=0,"",INDEX(Holiday!$E:$E,ROW(),1))</f>
        <v/>
      </c>
    </row>
    <row r="8" spans="1:9" ht="24.95" customHeight="1" x14ac:dyDescent="0.15">
      <c r="A8" s="92">
        <f>G6+1</f>
        <v>40923</v>
      </c>
      <c r="B8" s="93">
        <f t="shared" ref="B8:G8" si="3">A8+1</f>
        <v>40924</v>
      </c>
      <c r="C8" s="93">
        <f t="shared" si="3"/>
        <v>40925</v>
      </c>
      <c r="D8" s="93">
        <f t="shared" si="3"/>
        <v>40926</v>
      </c>
      <c r="E8" s="93">
        <f t="shared" si="3"/>
        <v>40927</v>
      </c>
      <c r="F8" s="93">
        <f t="shared" si="3"/>
        <v>40928</v>
      </c>
      <c r="G8" s="94">
        <f t="shared" si="3"/>
        <v>40929</v>
      </c>
      <c r="I8" s="1" t="str">
        <f>IF(INDEX(Holiday!$E:$E,ROW(),1)=0,"",INDEX(Holiday!$E:$E,ROW(),1))</f>
        <v/>
      </c>
    </row>
    <row r="9" spans="1:9" ht="9.9499999999999993" customHeight="1" x14ac:dyDescent="0.15">
      <c r="A9" s="184" t="str">
        <f>IF($H$1="非表示","",IF(ISERROR(MATCH(A8&amp;"_1",Item_Calc!$M:$M,0)),"",INDEX(Item_Calc!$1:$1048576,MATCH(A8&amp;"_1",Item_Calc!$M:$M,0),15)))</f>
        <v>10:00_1/15_項目1</v>
      </c>
      <c r="B9" s="185" t="str">
        <f>IF($H$1="非表示","",IF(ISERROR(MATCH(B8&amp;"_1",Item_Calc!$M:$M,0)),"",INDEX(Item_Calc!$1:$1048576,MATCH(B8&amp;"_1",Item_Calc!$M:$M,0),15)))</f>
        <v>10:00_1/16_項目1</v>
      </c>
      <c r="C9" s="185" t="str">
        <f>IF($H$1="非表示","",IF(ISERROR(MATCH(C8&amp;"_1",Item_Calc!$M:$M,0)),"",INDEX(Item_Calc!$1:$1048576,MATCH(C8&amp;"_1",Item_Calc!$M:$M,0),15)))</f>
        <v>10:00_1/17_項目1</v>
      </c>
      <c r="D9" s="185" t="str">
        <f>IF($H$1="非表示","",IF(ISERROR(MATCH(D8&amp;"_1",Item_Calc!$M:$M,0)),"",INDEX(Item_Calc!$1:$1048576,MATCH(D8&amp;"_1",Item_Calc!$M:$M,0),15)))</f>
        <v>10:00_1/18_項目1</v>
      </c>
      <c r="E9" s="185" t="str">
        <f>IF($H$1="非表示","",IF(ISERROR(MATCH(E8&amp;"_1",Item_Calc!$M:$M,0)),"",INDEX(Item_Calc!$1:$1048576,MATCH(E8&amp;"_1",Item_Calc!$M:$M,0),15)))</f>
        <v>10:00_1/19_項目1</v>
      </c>
      <c r="F9" s="185" t="str">
        <f>IF($H$1="非表示","",IF(ISERROR(MATCH(F8&amp;"_1",Item_Calc!$M:$M,0)),"",INDEX(Item_Calc!$1:$1048576,MATCH(F8&amp;"_1",Item_Calc!$M:$M,0),15)))</f>
        <v>10:00_1/20_項目1</v>
      </c>
      <c r="G9" s="186" t="str">
        <f>IF($H$1="非表示","",IF(ISERROR(MATCH(G8&amp;"_1",Item_Calc!$M:$M,0)),"",INDEX(Item_Calc!$1:$1048576,MATCH(G8&amp;"_1",Item_Calc!$M:$M,0),15)))</f>
        <v>10:00_1/21_項目1</v>
      </c>
      <c r="I9" s="1" t="str">
        <f>IF(INDEX(Holiday!$E:$E,ROW(),1)=0,"",INDEX(Holiday!$E:$E,ROW(),1))</f>
        <v/>
      </c>
    </row>
    <row r="10" spans="1:9" ht="24.95" customHeight="1" x14ac:dyDescent="0.15">
      <c r="A10" s="92">
        <f>G8+1</f>
        <v>40930</v>
      </c>
      <c r="B10" s="93">
        <f t="shared" ref="B10:G10" si="4">A10+1</f>
        <v>40931</v>
      </c>
      <c r="C10" s="93">
        <f t="shared" si="4"/>
        <v>40932</v>
      </c>
      <c r="D10" s="93">
        <f t="shared" si="4"/>
        <v>40933</v>
      </c>
      <c r="E10" s="93">
        <f t="shared" si="4"/>
        <v>40934</v>
      </c>
      <c r="F10" s="93">
        <f t="shared" si="4"/>
        <v>40935</v>
      </c>
      <c r="G10" s="94">
        <f t="shared" si="4"/>
        <v>40936</v>
      </c>
      <c r="I10" s="1" t="str">
        <f>IF(INDEX(Holiday!$E:$E,ROW(),1)=0,"",INDEX(Holiday!$E:$E,ROW(),1))</f>
        <v/>
      </c>
    </row>
    <row r="11" spans="1:9" ht="9.9499999999999993" customHeight="1" x14ac:dyDescent="0.15">
      <c r="A11" s="184" t="str">
        <f>IF($H$1="非表示","",IF(ISERROR(MATCH(A10&amp;"_1",Item_Calc!$M:$M,0)),"",INDEX(Item_Calc!$1:$1048576,MATCH(A10&amp;"_1",Item_Calc!$M:$M,0),15)))</f>
        <v>10:00_1/22_項目1</v>
      </c>
      <c r="B11" s="185" t="str">
        <f>IF($H$1="非表示","",IF(ISERROR(MATCH(B10&amp;"_1",Item_Calc!$M:$M,0)),"",INDEX(Item_Calc!$1:$1048576,MATCH(B10&amp;"_1",Item_Calc!$M:$M,0),15)))</f>
        <v>10:00_1/23_項目1</v>
      </c>
      <c r="C11" s="185" t="str">
        <f>IF($H$1="非表示","",IF(ISERROR(MATCH(C10&amp;"_1",Item_Calc!$M:$M,0)),"",INDEX(Item_Calc!$1:$1048576,MATCH(C10&amp;"_1",Item_Calc!$M:$M,0),15)))</f>
        <v>10:00_1/24_項目1</v>
      </c>
      <c r="D11" s="185" t="str">
        <f>IF($H$1="非表示","",IF(ISERROR(MATCH(D10&amp;"_1",Item_Calc!$M:$M,0)),"",INDEX(Item_Calc!$1:$1048576,MATCH(D10&amp;"_1",Item_Calc!$M:$M,0),15)))</f>
        <v>10:00_1/25_項目1</v>
      </c>
      <c r="E11" s="185" t="str">
        <f>IF($H$1="非表示","",IF(ISERROR(MATCH(E10&amp;"_1",Item_Calc!$M:$M,0)),"",INDEX(Item_Calc!$1:$1048576,MATCH(E10&amp;"_1",Item_Calc!$M:$M,0),15)))</f>
        <v/>
      </c>
      <c r="F11" s="185" t="str">
        <f>IF($H$1="非表示","",IF(ISERROR(MATCH(F10&amp;"_1",Item_Calc!$M:$M,0)),"",INDEX(Item_Calc!$1:$1048576,MATCH(F10&amp;"_1",Item_Calc!$M:$M,0),15)))</f>
        <v/>
      </c>
      <c r="G11" s="186" t="str">
        <f>IF($H$1="非表示","",IF(ISERROR(MATCH(G10&amp;"_1",Item_Calc!$M:$M,0)),"",INDEX(Item_Calc!$1:$1048576,MATCH(G10&amp;"_1",Item_Calc!$M:$M,0),15)))</f>
        <v/>
      </c>
      <c r="I11" s="1">
        <f ca="1">IF(INDEX(Holiday!$E:$E,ROW(),1)=0,"",INDEX(Holiday!$E:$E,ROW(),1))</f>
        <v>40544</v>
      </c>
    </row>
    <row r="12" spans="1:9" ht="24.95" customHeight="1" x14ac:dyDescent="0.15">
      <c r="A12" s="92">
        <f>G10+1</f>
        <v>40937</v>
      </c>
      <c r="B12" s="93">
        <f t="shared" ref="B12:G12" si="5">A12+1</f>
        <v>40938</v>
      </c>
      <c r="C12" s="93">
        <f t="shared" si="5"/>
        <v>40939</v>
      </c>
      <c r="D12" s="93">
        <f t="shared" si="5"/>
        <v>40940</v>
      </c>
      <c r="E12" s="93">
        <f t="shared" si="5"/>
        <v>40941</v>
      </c>
      <c r="F12" s="93">
        <f t="shared" si="5"/>
        <v>40942</v>
      </c>
      <c r="G12" s="94">
        <f t="shared" si="5"/>
        <v>40943</v>
      </c>
      <c r="I12" s="1">
        <f ca="1">IF(INDEX(Holiday!$E:$E,ROW(),1)=0,"",INDEX(Holiday!$E:$E,ROW(),1))</f>
        <v>40545</v>
      </c>
    </row>
    <row r="13" spans="1:9" ht="9.9499999999999993" customHeight="1" x14ac:dyDescent="0.15">
      <c r="A13" s="184" t="str">
        <f>IF($H$1="非表示","",IF(ISERROR(MATCH(A12&amp;"_1",Item_Calc!$M:$M,0)),"",INDEX(Item_Calc!$1:$1048576,MATCH(A12&amp;"_1",Item_Calc!$M:$M,0),15)))</f>
        <v/>
      </c>
      <c r="B13" s="185" t="str">
        <f>IF($H$1="非表示","",IF(ISERROR(MATCH(B12&amp;"_1",Item_Calc!$M:$M,0)),"",INDEX(Item_Calc!$1:$1048576,MATCH(B12&amp;"_1",Item_Calc!$M:$M,0),15)))</f>
        <v/>
      </c>
      <c r="C13" s="185" t="str">
        <f>IF($H$1="非表示","",IF(ISERROR(MATCH(C12&amp;"_1",Item_Calc!$M:$M,0)),"",INDEX(Item_Calc!$1:$1048576,MATCH(C12&amp;"_1",Item_Calc!$M:$M,0),15)))</f>
        <v/>
      </c>
      <c r="D13" s="185" t="str">
        <f>IF($H$1="非表示","",IF(ISERROR(MATCH(D12&amp;"_1",Item_Calc!$M:$M,0)),"",INDEX(Item_Calc!$1:$1048576,MATCH(D12&amp;"_1",Item_Calc!$M:$M,0),15)))</f>
        <v/>
      </c>
      <c r="E13" s="185" t="str">
        <f>IF($H$1="非表示","",IF(ISERROR(MATCH(E12&amp;"_1",Item_Calc!$M:$M,0)),"",INDEX(Item_Calc!$1:$1048576,MATCH(E12&amp;"_1",Item_Calc!$M:$M,0),15)))</f>
        <v/>
      </c>
      <c r="F13" s="185" t="str">
        <f>IF($H$1="非表示","",IF(ISERROR(MATCH(F12&amp;"_1",Item_Calc!$M:$M,0)),"",INDEX(Item_Calc!$1:$1048576,MATCH(F12&amp;"_1",Item_Calc!$M:$M,0),15)))</f>
        <v/>
      </c>
      <c r="G13" s="186" t="str">
        <f>IF($H$1="非表示","",IF(ISERROR(MATCH(G12&amp;"_1",Item_Calc!$M:$M,0)),"",INDEX(Item_Calc!$1:$1048576,MATCH(G12&amp;"_1",Item_Calc!$M:$M,0),15)))</f>
        <v/>
      </c>
      <c r="I13" s="1">
        <f ca="1">IF(INDEX(Holiday!$E:$E,ROW(),1)=0,"",INDEX(Holiday!$E:$E,ROW(),1))</f>
        <v>40546</v>
      </c>
    </row>
    <row r="14" spans="1:9" ht="24.95" customHeight="1" x14ac:dyDescent="0.15">
      <c r="A14" s="92">
        <f>G12+1</f>
        <v>40944</v>
      </c>
      <c r="B14" s="93">
        <f t="shared" ref="B14:G14" si="6">A14+1</f>
        <v>40945</v>
      </c>
      <c r="C14" s="93">
        <f t="shared" si="6"/>
        <v>40946</v>
      </c>
      <c r="D14" s="93">
        <f t="shared" si="6"/>
        <v>40947</v>
      </c>
      <c r="E14" s="93">
        <f t="shared" si="6"/>
        <v>40948</v>
      </c>
      <c r="F14" s="93">
        <f t="shared" si="6"/>
        <v>40949</v>
      </c>
      <c r="G14" s="94">
        <f t="shared" si="6"/>
        <v>40950</v>
      </c>
      <c r="I14" s="1" t="str">
        <f ca="1">IF(INDEX(Holiday!$E:$E,ROW(),1)=0,"",INDEX(Holiday!$E:$E,ROW(),1))</f>
        <v/>
      </c>
    </row>
    <row r="15" spans="1:9" ht="9.9499999999999993" customHeight="1" x14ac:dyDescent="0.15">
      <c r="A15" s="184" t="str">
        <f>IF($H$1="非表示","",IF(ISERROR(MATCH(A14&amp;"_1",Item_Calc!$M:$M,0)),"",INDEX(Item_Calc!$1:$1048576,MATCH(A14&amp;"_1",Item_Calc!$M:$M,0),15)))</f>
        <v/>
      </c>
      <c r="B15" s="185" t="str">
        <f>IF($H$1="非表示","",IF(ISERROR(MATCH(B14&amp;"_1",Item_Calc!$M:$M,0)),"",INDEX(Item_Calc!$1:$1048576,MATCH(B14&amp;"_1",Item_Calc!$M:$M,0),15)))</f>
        <v/>
      </c>
      <c r="C15" s="185" t="str">
        <f>IF($H$1="非表示","",IF(ISERROR(MATCH(C14&amp;"_1",Item_Calc!$M:$M,0)),"",INDEX(Item_Calc!$1:$1048576,MATCH(C14&amp;"_1",Item_Calc!$M:$M,0),15)))</f>
        <v/>
      </c>
      <c r="D15" s="185" t="str">
        <f>IF($H$1="非表示","",IF(ISERROR(MATCH(D14&amp;"_1",Item_Calc!$M:$M,0)),"",INDEX(Item_Calc!$1:$1048576,MATCH(D14&amp;"_1",Item_Calc!$M:$M,0),15)))</f>
        <v/>
      </c>
      <c r="E15" s="185" t="str">
        <f>IF($H$1="非表示","",IF(ISERROR(MATCH(E14&amp;"_1",Item_Calc!$M:$M,0)),"",INDEX(Item_Calc!$1:$1048576,MATCH(E14&amp;"_1",Item_Calc!$M:$M,0),15)))</f>
        <v/>
      </c>
      <c r="F15" s="185" t="str">
        <f>IF($H$1="非表示","",IF(ISERROR(MATCH(F14&amp;"_1",Item_Calc!$M:$M,0)),"",INDEX(Item_Calc!$1:$1048576,MATCH(F14&amp;"_1",Item_Calc!$M:$M,0),15)))</f>
        <v/>
      </c>
      <c r="G15" s="186" t="str">
        <f>IF($H$1="非表示","",IF(ISERROR(MATCH(G14&amp;"_1",Item_Calc!$M:$M,0)),"",INDEX(Item_Calc!$1:$1048576,MATCH(G14&amp;"_1",Item_Calc!$M:$M,0),15)))</f>
        <v/>
      </c>
      <c r="I15" s="1">
        <f ca="1">IF(INDEX(Holiday!$E:$E,ROW(),1)=0,"",INDEX(Holiday!$E:$E,ROW(),1))</f>
        <v>40553</v>
      </c>
    </row>
    <row r="16" spans="1:9" x14ac:dyDescent="0.15">
      <c r="A16" s="98"/>
      <c r="B16" s="98"/>
      <c r="C16" s="98"/>
      <c r="D16" s="98"/>
      <c r="E16" s="98"/>
      <c r="F16" s="98"/>
      <c r="G16" s="98"/>
      <c r="I16" s="1" t="str">
        <f ca="1">IF(INDEX(Holiday!$E:$E,ROW(),1)=0,"",INDEX(Holiday!$E:$E,ROW(),1))</f>
        <v/>
      </c>
    </row>
    <row r="17" spans="1:9" ht="39.950000000000003" customHeight="1" x14ac:dyDescent="0.5">
      <c r="A17" s="314">
        <f>C17</f>
        <v>40940</v>
      </c>
      <c r="B17" s="314"/>
      <c r="C17" s="316">
        <f>DATE(YEAR(C1),MONTH(C1)+1,1)</f>
        <v>40940</v>
      </c>
      <c r="D17" s="316"/>
      <c r="E17" s="316"/>
      <c r="F17" s="315">
        <f>A17</f>
        <v>40940</v>
      </c>
      <c r="G17" s="315"/>
      <c r="I17" s="1">
        <f ca="1">IF(INDEX(Holiday!$E:$E,ROW(),1)=0,"",INDEX(Holiday!$E:$E,ROW(),1))</f>
        <v>40585</v>
      </c>
    </row>
    <row r="18" spans="1:9" x14ac:dyDescent="0.15">
      <c r="A18" s="95"/>
      <c r="B18" s="96"/>
      <c r="C18" s="316"/>
      <c r="D18" s="316"/>
      <c r="E18" s="316"/>
      <c r="F18" s="97"/>
      <c r="G18" s="97"/>
      <c r="I18" s="1" t="str">
        <f ca="1">IF(INDEX(Holiday!$E:$E,ROW(),1)=0,"",INDEX(Holiday!$E:$E,ROW(),1))</f>
        <v/>
      </c>
    </row>
    <row r="19" spans="1:9" ht="15" customHeight="1" x14ac:dyDescent="0.15">
      <c r="A19" s="113">
        <f>A20</f>
        <v>40937</v>
      </c>
      <c r="B19" s="114">
        <f t="shared" ref="B19:G19" si="7">B20</f>
        <v>40938</v>
      </c>
      <c r="C19" s="114">
        <f t="shared" si="7"/>
        <v>40939</v>
      </c>
      <c r="D19" s="114">
        <f t="shared" si="7"/>
        <v>40940</v>
      </c>
      <c r="E19" s="114">
        <f t="shared" si="7"/>
        <v>40941</v>
      </c>
      <c r="F19" s="114">
        <f t="shared" si="7"/>
        <v>40942</v>
      </c>
      <c r="G19" s="115">
        <f t="shared" si="7"/>
        <v>40943</v>
      </c>
      <c r="I19" s="1">
        <f ca="1">IF(INDEX(Holiday!$E:$E,ROW(),1)=0,"",INDEX(Holiday!$E:$E,ROW(),1))</f>
        <v>40623</v>
      </c>
    </row>
    <row r="20" spans="1:9" ht="24.95" customHeight="1" x14ac:dyDescent="0.15">
      <c r="A20" s="92">
        <f>DATE(YEAR(C17),MONTH(C17),1)-WEEKDAY(DATE(YEAR(C17),MONTH(C17),1))+1</f>
        <v>40937</v>
      </c>
      <c r="B20" s="93">
        <f t="shared" ref="B20:G20" si="8">A20+1</f>
        <v>40938</v>
      </c>
      <c r="C20" s="93">
        <f t="shared" si="8"/>
        <v>40939</v>
      </c>
      <c r="D20" s="93">
        <f t="shared" si="8"/>
        <v>40940</v>
      </c>
      <c r="E20" s="93">
        <f t="shared" si="8"/>
        <v>40941</v>
      </c>
      <c r="F20" s="93">
        <f t="shared" si="8"/>
        <v>40942</v>
      </c>
      <c r="G20" s="94">
        <f t="shared" si="8"/>
        <v>40943</v>
      </c>
      <c r="I20" s="1" t="str">
        <f ca="1">IF(INDEX(Holiday!$E:$E,ROW(),1)=0,"",INDEX(Holiday!$E:$E,ROW(),1))</f>
        <v/>
      </c>
    </row>
    <row r="21" spans="1:9" ht="9.9499999999999993" customHeight="1" x14ac:dyDescent="0.15">
      <c r="A21" s="184" t="str">
        <f>IF($H$1="非表示","",IF(ISERROR(MATCH(A20&amp;"_1",Item_Calc!$M:$M,0)),"",INDEX(Item_Calc!$1:$1048576,MATCH(A20&amp;"_1",Item_Calc!$M:$M,0),15)))</f>
        <v/>
      </c>
      <c r="B21" s="185" t="str">
        <f>IF($H$1="非表示","",IF(ISERROR(MATCH(B20&amp;"_1",Item_Calc!$M:$M,0)),"",INDEX(Item_Calc!$1:$1048576,MATCH(B20&amp;"_1",Item_Calc!$M:$M,0),15)))</f>
        <v/>
      </c>
      <c r="C21" s="185" t="str">
        <f>IF($H$1="非表示","",IF(ISERROR(MATCH(C20&amp;"_1",Item_Calc!$M:$M,0)),"",INDEX(Item_Calc!$1:$1048576,MATCH(C20&amp;"_1",Item_Calc!$M:$M,0),15)))</f>
        <v/>
      </c>
      <c r="D21" s="185" t="str">
        <f>IF($H$1="非表示","",IF(ISERROR(MATCH(D20&amp;"_1",Item_Calc!$M:$M,0)),"",INDEX(Item_Calc!$1:$1048576,MATCH(D20&amp;"_1",Item_Calc!$M:$M,0),15)))</f>
        <v/>
      </c>
      <c r="E21" s="185" t="str">
        <f>IF($H$1="非表示","",IF(ISERROR(MATCH(E20&amp;"_1",Item_Calc!$M:$M,0)),"",INDEX(Item_Calc!$1:$1048576,MATCH(E20&amp;"_1",Item_Calc!$M:$M,0),15)))</f>
        <v/>
      </c>
      <c r="F21" s="185" t="str">
        <f>IF($H$1="非表示","",IF(ISERROR(MATCH(F20&amp;"_1",Item_Calc!$M:$M,0)),"",INDEX(Item_Calc!$1:$1048576,MATCH(F20&amp;"_1",Item_Calc!$M:$M,0),15)))</f>
        <v/>
      </c>
      <c r="G21" s="186" t="str">
        <f>IF($H$1="非表示","",IF(ISERROR(MATCH(G20&amp;"_1",Item_Calc!$M:$M,0)),"",INDEX(Item_Calc!$1:$1048576,MATCH(G20&amp;"_1",Item_Calc!$M:$M,0),15)))</f>
        <v/>
      </c>
      <c r="I21" s="1">
        <f ca="1">IF(INDEX(Holiday!$E:$E,ROW(),1)=0,"",INDEX(Holiday!$E:$E,ROW(),1))</f>
        <v>40662</v>
      </c>
    </row>
    <row r="22" spans="1:9" ht="24.95" customHeight="1" x14ac:dyDescent="0.15">
      <c r="A22" s="92">
        <f>G20+1</f>
        <v>40944</v>
      </c>
      <c r="B22" s="93">
        <f t="shared" ref="B22:G22" si="9">A22+1</f>
        <v>40945</v>
      </c>
      <c r="C22" s="93">
        <f t="shared" si="9"/>
        <v>40946</v>
      </c>
      <c r="D22" s="93">
        <f t="shared" si="9"/>
        <v>40947</v>
      </c>
      <c r="E22" s="93">
        <f t="shared" si="9"/>
        <v>40948</v>
      </c>
      <c r="F22" s="93">
        <f t="shared" si="9"/>
        <v>40949</v>
      </c>
      <c r="G22" s="94">
        <f t="shared" si="9"/>
        <v>40950</v>
      </c>
      <c r="I22" s="1" t="str">
        <f ca="1">IF(INDEX(Holiday!$E:$E,ROW(),1)=0,"",INDEX(Holiday!$E:$E,ROW(),1))</f>
        <v/>
      </c>
    </row>
    <row r="23" spans="1:9" ht="9.9499999999999993" customHeight="1" x14ac:dyDescent="0.15">
      <c r="A23" s="184" t="str">
        <f>IF($H$1="非表示","",IF(ISERROR(MATCH(A22&amp;"_1",Item_Calc!$M:$M,0)),"",INDEX(Item_Calc!$1:$1048576,MATCH(A22&amp;"_1",Item_Calc!$M:$M,0),15)))</f>
        <v/>
      </c>
      <c r="B23" s="185" t="str">
        <f>IF($H$1="非表示","",IF(ISERROR(MATCH(B22&amp;"_1",Item_Calc!$M:$M,0)),"",INDEX(Item_Calc!$1:$1048576,MATCH(B22&amp;"_1",Item_Calc!$M:$M,0),15)))</f>
        <v/>
      </c>
      <c r="C23" s="185" t="str">
        <f>IF($H$1="非表示","",IF(ISERROR(MATCH(C22&amp;"_1",Item_Calc!$M:$M,0)),"",INDEX(Item_Calc!$1:$1048576,MATCH(C22&amp;"_1",Item_Calc!$M:$M,0),15)))</f>
        <v/>
      </c>
      <c r="D23" s="185" t="str">
        <f>IF($H$1="非表示","",IF(ISERROR(MATCH(D22&amp;"_1",Item_Calc!$M:$M,0)),"",INDEX(Item_Calc!$1:$1048576,MATCH(D22&amp;"_1",Item_Calc!$M:$M,0),15)))</f>
        <v/>
      </c>
      <c r="E23" s="185" t="str">
        <f>IF($H$1="非表示","",IF(ISERROR(MATCH(E22&amp;"_1",Item_Calc!$M:$M,0)),"",INDEX(Item_Calc!$1:$1048576,MATCH(E22&amp;"_1",Item_Calc!$M:$M,0),15)))</f>
        <v/>
      </c>
      <c r="F23" s="185" t="str">
        <f>IF($H$1="非表示","",IF(ISERROR(MATCH(F22&amp;"_1",Item_Calc!$M:$M,0)),"",INDEX(Item_Calc!$1:$1048576,MATCH(F22&amp;"_1",Item_Calc!$M:$M,0),15)))</f>
        <v/>
      </c>
      <c r="G23" s="186" t="str">
        <f>IF($H$1="非表示","",IF(ISERROR(MATCH(G22&amp;"_1",Item_Calc!$M:$M,0)),"",INDEX(Item_Calc!$1:$1048576,MATCH(G22&amp;"_1",Item_Calc!$M:$M,0),15)))</f>
        <v/>
      </c>
      <c r="I23" s="1" t="str">
        <f ca="1">IF(INDEX(Holiday!$E:$E,ROW(),1)=0,"",INDEX(Holiday!$E:$E,ROW(),1))</f>
        <v/>
      </c>
    </row>
    <row r="24" spans="1:9" ht="24.95" customHeight="1" x14ac:dyDescent="0.15">
      <c r="A24" s="92">
        <f>G22+1</f>
        <v>40951</v>
      </c>
      <c r="B24" s="93">
        <f t="shared" ref="B24:G24" si="10">A24+1</f>
        <v>40952</v>
      </c>
      <c r="C24" s="93">
        <f t="shared" si="10"/>
        <v>40953</v>
      </c>
      <c r="D24" s="93">
        <f t="shared" si="10"/>
        <v>40954</v>
      </c>
      <c r="E24" s="93">
        <f t="shared" si="10"/>
        <v>40955</v>
      </c>
      <c r="F24" s="93">
        <f t="shared" si="10"/>
        <v>40956</v>
      </c>
      <c r="G24" s="94">
        <f t="shared" si="10"/>
        <v>40957</v>
      </c>
      <c r="I24" s="1">
        <f ca="1">IF(INDEX(Holiday!$E:$E,ROW(),1)=0,"",INDEX(Holiday!$E:$E,ROW(),1))</f>
        <v>40666</v>
      </c>
    </row>
    <row r="25" spans="1:9" ht="9.9499999999999993" customHeight="1" x14ac:dyDescent="0.15">
      <c r="A25" s="184" t="str">
        <f>IF($H$1="非表示","",IF(ISERROR(MATCH(A24&amp;"_1",Item_Calc!$M:$M,0)),"",INDEX(Item_Calc!$1:$1048576,MATCH(A24&amp;"_1",Item_Calc!$M:$M,0),15)))</f>
        <v/>
      </c>
      <c r="B25" s="185" t="str">
        <f>IF($H$1="非表示","",IF(ISERROR(MATCH(B24&amp;"_1",Item_Calc!$M:$M,0)),"",INDEX(Item_Calc!$1:$1048576,MATCH(B24&amp;"_1",Item_Calc!$M:$M,0),15)))</f>
        <v>誕生日</v>
      </c>
      <c r="C25" s="185" t="str">
        <f>IF($H$1="非表示","",IF(ISERROR(MATCH(C24&amp;"_1",Item_Calc!$M:$M,0)),"",INDEX(Item_Calc!$1:$1048576,MATCH(C24&amp;"_1",Item_Calc!$M:$M,0),15)))</f>
        <v/>
      </c>
      <c r="D25" s="185" t="str">
        <f>IF($H$1="非表示","",IF(ISERROR(MATCH(D24&amp;"_1",Item_Calc!$M:$M,0)),"",INDEX(Item_Calc!$1:$1048576,MATCH(D24&amp;"_1",Item_Calc!$M:$M,0),15)))</f>
        <v/>
      </c>
      <c r="E25" s="185" t="str">
        <f>IF($H$1="非表示","",IF(ISERROR(MATCH(E24&amp;"_1",Item_Calc!$M:$M,0)),"",INDEX(Item_Calc!$1:$1048576,MATCH(E24&amp;"_1",Item_Calc!$M:$M,0),15)))</f>
        <v/>
      </c>
      <c r="F25" s="185" t="str">
        <f>IF($H$1="非表示","",IF(ISERROR(MATCH(F24&amp;"_1",Item_Calc!$M:$M,0)),"",INDEX(Item_Calc!$1:$1048576,MATCH(F24&amp;"_1",Item_Calc!$M:$M,0),15)))</f>
        <v/>
      </c>
      <c r="G25" s="186" t="str">
        <f>IF($H$1="非表示","",IF(ISERROR(MATCH(G24&amp;"_1",Item_Calc!$M:$M,0)),"",INDEX(Item_Calc!$1:$1048576,MATCH(G24&amp;"_1",Item_Calc!$M:$M,0),15)))</f>
        <v/>
      </c>
      <c r="I25" s="1">
        <f ca="1">IF(INDEX(Holiday!$E:$E,ROW(),1)=0,"",INDEX(Holiday!$E:$E,ROW(),1))</f>
        <v>40667</v>
      </c>
    </row>
    <row r="26" spans="1:9" ht="24.95" customHeight="1" x14ac:dyDescent="0.15">
      <c r="A26" s="92">
        <f>G24+1</f>
        <v>40958</v>
      </c>
      <c r="B26" s="93">
        <f t="shared" ref="B26:G26" si="11">A26+1</f>
        <v>40959</v>
      </c>
      <c r="C26" s="93">
        <f t="shared" si="11"/>
        <v>40960</v>
      </c>
      <c r="D26" s="93">
        <f t="shared" si="11"/>
        <v>40961</v>
      </c>
      <c r="E26" s="93">
        <f t="shared" si="11"/>
        <v>40962</v>
      </c>
      <c r="F26" s="93">
        <f t="shared" si="11"/>
        <v>40963</v>
      </c>
      <c r="G26" s="94">
        <f t="shared" si="11"/>
        <v>40964</v>
      </c>
      <c r="I26" s="1">
        <f ca="1">IF(INDEX(Holiday!$E:$E,ROW(),1)=0,"",INDEX(Holiday!$E:$E,ROW(),1))</f>
        <v>40668</v>
      </c>
    </row>
    <row r="27" spans="1:9" ht="9.9499999999999993" customHeight="1" x14ac:dyDescent="0.15">
      <c r="A27" s="184" t="str">
        <f>IF($H$1="非表示","",IF(ISERROR(MATCH(A26&amp;"_1",Item_Calc!$M:$M,0)),"",INDEX(Item_Calc!$1:$1048576,MATCH(A26&amp;"_1",Item_Calc!$M:$M,0),15)))</f>
        <v/>
      </c>
      <c r="B27" s="185" t="str">
        <f>IF($H$1="非表示","",IF(ISERROR(MATCH(B26&amp;"_1",Item_Calc!$M:$M,0)),"",INDEX(Item_Calc!$1:$1048576,MATCH(B26&amp;"_1",Item_Calc!$M:$M,0),15)))</f>
        <v/>
      </c>
      <c r="C27" s="185" t="str">
        <f>IF($H$1="非表示","",IF(ISERROR(MATCH(C26&amp;"_1",Item_Calc!$M:$M,0)),"",INDEX(Item_Calc!$1:$1048576,MATCH(C26&amp;"_1",Item_Calc!$M:$M,0),15)))</f>
        <v/>
      </c>
      <c r="D27" s="185" t="str">
        <f>IF($H$1="非表示","",IF(ISERROR(MATCH(D26&amp;"_1",Item_Calc!$M:$M,0)),"",INDEX(Item_Calc!$1:$1048576,MATCH(D26&amp;"_1",Item_Calc!$M:$M,0),15)))</f>
        <v/>
      </c>
      <c r="E27" s="185" t="str">
        <f>IF($H$1="非表示","",IF(ISERROR(MATCH(E26&amp;"_1",Item_Calc!$M:$M,0)),"",INDEX(Item_Calc!$1:$1048576,MATCH(E26&amp;"_1",Item_Calc!$M:$M,0),15)))</f>
        <v/>
      </c>
      <c r="F27" s="185" t="str">
        <f>IF($H$1="非表示","",IF(ISERROR(MATCH(F26&amp;"_1",Item_Calc!$M:$M,0)),"",INDEX(Item_Calc!$1:$1048576,MATCH(F26&amp;"_1",Item_Calc!$M:$M,0),15)))</f>
        <v/>
      </c>
      <c r="G27" s="186" t="str">
        <f>IF($H$1="非表示","",IF(ISERROR(MATCH(G26&amp;"_1",Item_Calc!$M:$M,0)),"",INDEX(Item_Calc!$1:$1048576,MATCH(G26&amp;"_1",Item_Calc!$M:$M,0),15)))</f>
        <v/>
      </c>
      <c r="I27" s="1" t="str">
        <f ca="1">IF(INDEX(Holiday!$E:$E,ROW(),1)=0,"",INDEX(Holiday!$E:$E,ROW(),1))</f>
        <v/>
      </c>
    </row>
    <row r="28" spans="1:9" ht="24.95" customHeight="1" x14ac:dyDescent="0.15">
      <c r="A28" s="92">
        <f>G26+1</f>
        <v>40965</v>
      </c>
      <c r="B28" s="93">
        <f t="shared" ref="B28:G28" si="12">A28+1</f>
        <v>40966</v>
      </c>
      <c r="C28" s="93">
        <f t="shared" si="12"/>
        <v>40967</v>
      </c>
      <c r="D28" s="93">
        <f t="shared" si="12"/>
        <v>40968</v>
      </c>
      <c r="E28" s="93">
        <f t="shared" si="12"/>
        <v>40969</v>
      </c>
      <c r="F28" s="93">
        <f t="shared" si="12"/>
        <v>40970</v>
      </c>
      <c r="G28" s="94">
        <f t="shared" si="12"/>
        <v>40971</v>
      </c>
      <c r="I28" s="1">
        <f ca="1">IF(INDEX(Holiday!$E:$E,ROW(),1)=0,"",INDEX(Holiday!$E:$E,ROW(),1))</f>
        <v>40742</v>
      </c>
    </row>
    <row r="29" spans="1:9" ht="9.9499999999999993" customHeight="1" x14ac:dyDescent="0.15">
      <c r="A29" s="184" t="str">
        <f>IF($H$1="非表示","",IF(ISERROR(MATCH(A28&amp;"_1",Item_Calc!$M:$M,0)),"",INDEX(Item_Calc!$1:$1048576,MATCH(A28&amp;"_1",Item_Calc!$M:$M,0),15)))</f>
        <v/>
      </c>
      <c r="B29" s="185" t="str">
        <f>IF($H$1="非表示","",IF(ISERROR(MATCH(B28&amp;"_1",Item_Calc!$M:$M,0)),"",INDEX(Item_Calc!$1:$1048576,MATCH(B28&amp;"_1",Item_Calc!$M:$M,0),15)))</f>
        <v/>
      </c>
      <c r="C29" s="185" t="str">
        <f>IF($H$1="非表示","",IF(ISERROR(MATCH(C28&amp;"_1",Item_Calc!$M:$M,0)),"",INDEX(Item_Calc!$1:$1048576,MATCH(C28&amp;"_1",Item_Calc!$M:$M,0),15)))</f>
        <v/>
      </c>
      <c r="D29" s="185" t="str">
        <f>IF($H$1="非表示","",IF(ISERROR(MATCH(D28&amp;"_1",Item_Calc!$M:$M,0)),"",INDEX(Item_Calc!$1:$1048576,MATCH(D28&amp;"_1",Item_Calc!$M:$M,0),15)))</f>
        <v/>
      </c>
      <c r="E29" s="185" t="str">
        <f>IF($H$1="非表示","",IF(ISERROR(MATCH(E28&amp;"_1",Item_Calc!$M:$M,0)),"",INDEX(Item_Calc!$1:$1048576,MATCH(E28&amp;"_1",Item_Calc!$M:$M,0),15)))</f>
        <v/>
      </c>
      <c r="F29" s="185" t="str">
        <f>IF($H$1="非表示","",IF(ISERROR(MATCH(F28&amp;"_1",Item_Calc!$M:$M,0)),"",INDEX(Item_Calc!$1:$1048576,MATCH(F28&amp;"_1",Item_Calc!$M:$M,0),15)))</f>
        <v/>
      </c>
      <c r="G29" s="186" t="str">
        <f>IF($H$1="非表示","",IF(ISERROR(MATCH(G28&amp;"_1",Item_Calc!$M:$M,0)),"",INDEX(Item_Calc!$1:$1048576,MATCH(G28&amp;"_1",Item_Calc!$M:$M,0),15)))</f>
        <v/>
      </c>
      <c r="I29" s="1" t="str">
        <f ca="1">IF(INDEX(Holiday!$E:$E,ROW(),1)=0,"",INDEX(Holiday!$E:$E,ROW(),1))</f>
        <v/>
      </c>
    </row>
    <row r="30" spans="1:9" ht="24.95" customHeight="1" x14ac:dyDescent="0.15">
      <c r="A30" s="92">
        <f>G28+1</f>
        <v>40972</v>
      </c>
      <c r="B30" s="93">
        <f t="shared" ref="B30:G30" si="13">A30+1</f>
        <v>40973</v>
      </c>
      <c r="C30" s="93">
        <f t="shared" si="13"/>
        <v>40974</v>
      </c>
      <c r="D30" s="93">
        <f t="shared" si="13"/>
        <v>40975</v>
      </c>
      <c r="E30" s="93">
        <f t="shared" si="13"/>
        <v>40976</v>
      </c>
      <c r="F30" s="93">
        <f t="shared" si="13"/>
        <v>40977</v>
      </c>
      <c r="G30" s="94">
        <f t="shared" si="13"/>
        <v>40978</v>
      </c>
      <c r="I30" s="1">
        <f ca="1">IF(INDEX(Holiday!$E:$E,ROW(),1)=0,"",INDEX(Holiday!$E:$E,ROW(),1))</f>
        <v>40805</v>
      </c>
    </row>
    <row r="31" spans="1:9" ht="9.75" customHeight="1" x14ac:dyDescent="0.15">
      <c r="A31" s="184" t="str">
        <f>IF($H$1="非表示","",IF(ISERROR(MATCH(A30&amp;"_1",Item_Calc!$M:$M,0)),"",INDEX(Item_Calc!$1:$1048576,MATCH(A30&amp;"_1",Item_Calc!$M:$M,0),15)))</f>
        <v/>
      </c>
      <c r="B31" s="185" t="str">
        <f>IF($H$1="非表示","",IF(ISERROR(MATCH(B30&amp;"_1",Item_Calc!$M:$M,0)),"",INDEX(Item_Calc!$1:$1048576,MATCH(B30&amp;"_1",Item_Calc!$M:$M,0),15)))</f>
        <v/>
      </c>
      <c r="C31" s="185" t="str">
        <f>IF($H$1="非表示","",IF(ISERROR(MATCH(C30&amp;"_1",Item_Calc!$M:$M,0)),"",INDEX(Item_Calc!$1:$1048576,MATCH(C30&amp;"_1",Item_Calc!$M:$M,0),15)))</f>
        <v/>
      </c>
      <c r="D31" s="185" t="str">
        <f>IF($H$1="非表示","",IF(ISERROR(MATCH(D30&amp;"_1",Item_Calc!$M:$M,0)),"",INDEX(Item_Calc!$1:$1048576,MATCH(D30&amp;"_1",Item_Calc!$M:$M,0),15)))</f>
        <v/>
      </c>
      <c r="E31" s="185" t="str">
        <f>IF($H$1="非表示","",IF(ISERROR(MATCH(E30&amp;"_1",Item_Calc!$M:$M,0)),"",INDEX(Item_Calc!$1:$1048576,MATCH(E30&amp;"_1",Item_Calc!$M:$M,0),15)))</f>
        <v/>
      </c>
      <c r="F31" s="185" t="str">
        <f>IF($H$1="非表示","",IF(ISERROR(MATCH(F30&amp;"_1",Item_Calc!$M:$M,0)),"",INDEX(Item_Calc!$1:$1048576,MATCH(F30&amp;"_1",Item_Calc!$M:$M,0),15)))</f>
        <v/>
      </c>
      <c r="G31" s="186" t="str">
        <f>IF($H$1="非表示","",IF(ISERROR(MATCH(G30&amp;"_1",Item_Calc!$M:$M,0)),"",INDEX(Item_Calc!$1:$1048576,MATCH(G30&amp;"_1",Item_Calc!$M:$M,0),15)))</f>
        <v/>
      </c>
      <c r="I31" s="1" t="str">
        <f ca="1">IF(INDEX(Holiday!$E:$E,ROW(),1)=0,"",INDEX(Holiday!$E:$E,ROW(),1))</f>
        <v/>
      </c>
    </row>
    <row r="32" spans="1:9" x14ac:dyDescent="0.15">
      <c r="A32" s="98"/>
      <c r="B32" s="98"/>
      <c r="C32" s="98"/>
      <c r="D32" s="98"/>
      <c r="E32" s="98"/>
      <c r="F32" s="98"/>
      <c r="G32" s="98"/>
      <c r="I32" s="1">
        <f ca="1">IF(INDEX(Holiday!$E:$E,ROW(),1)=0,"",INDEX(Holiday!$E:$E,ROW(),1))</f>
        <v>40809</v>
      </c>
    </row>
    <row r="33" spans="1:9" ht="39.950000000000003" customHeight="1" x14ac:dyDescent="0.5">
      <c r="A33" s="314">
        <f>C33</f>
        <v>40969</v>
      </c>
      <c r="B33" s="314"/>
      <c r="C33" s="316">
        <f>DATE(YEAR(C17),MONTH(C17)+1,1)</f>
        <v>40969</v>
      </c>
      <c r="D33" s="316"/>
      <c r="E33" s="316"/>
      <c r="F33" s="315">
        <f>A33</f>
        <v>40969</v>
      </c>
      <c r="G33" s="315"/>
      <c r="I33" s="1" t="str">
        <f ca="1">IF(INDEX(Holiday!$E:$E,ROW(),1)=0,"",INDEX(Holiday!$E:$E,ROW(),1))</f>
        <v/>
      </c>
    </row>
    <row r="34" spans="1:9" x14ac:dyDescent="0.15">
      <c r="A34" s="95"/>
      <c r="B34" s="96"/>
      <c r="C34" s="316"/>
      <c r="D34" s="316"/>
      <c r="E34" s="316"/>
      <c r="F34" s="97"/>
      <c r="G34" s="97"/>
      <c r="I34" s="1">
        <f ca="1">IF(INDEX(Holiday!$E:$E,ROW(),1)=0,"",INDEX(Holiday!$E:$E,ROW(),1))</f>
        <v>40826</v>
      </c>
    </row>
    <row r="35" spans="1:9" ht="15" customHeight="1" x14ac:dyDescent="0.15">
      <c r="A35" s="113">
        <f>A36</f>
        <v>40965</v>
      </c>
      <c r="B35" s="114">
        <f t="shared" ref="B35:G35" si="14">B36</f>
        <v>40966</v>
      </c>
      <c r="C35" s="114">
        <f t="shared" si="14"/>
        <v>40967</v>
      </c>
      <c r="D35" s="114">
        <f t="shared" si="14"/>
        <v>40968</v>
      </c>
      <c r="E35" s="114">
        <f t="shared" si="14"/>
        <v>40969</v>
      </c>
      <c r="F35" s="114">
        <f t="shared" si="14"/>
        <v>40970</v>
      </c>
      <c r="G35" s="115">
        <f t="shared" si="14"/>
        <v>40971</v>
      </c>
      <c r="I35" s="1" t="str">
        <f ca="1">IF(INDEX(Holiday!$E:$E,ROW(),1)=0,"",INDEX(Holiday!$E:$E,ROW(),1))</f>
        <v/>
      </c>
    </row>
    <row r="36" spans="1:9" ht="24.95" customHeight="1" x14ac:dyDescent="0.15">
      <c r="A36" s="92">
        <f>DATE(YEAR(C33),MONTH(C33),1)-WEEKDAY(DATE(YEAR(C33),MONTH(C33),1))+1</f>
        <v>40965</v>
      </c>
      <c r="B36" s="93">
        <f t="shared" ref="B36:G36" si="15">A36+1</f>
        <v>40966</v>
      </c>
      <c r="C36" s="93">
        <f t="shared" si="15"/>
        <v>40967</v>
      </c>
      <c r="D36" s="93">
        <f t="shared" si="15"/>
        <v>40968</v>
      </c>
      <c r="E36" s="93">
        <f t="shared" si="15"/>
        <v>40969</v>
      </c>
      <c r="F36" s="93">
        <f t="shared" si="15"/>
        <v>40970</v>
      </c>
      <c r="G36" s="94">
        <f t="shared" si="15"/>
        <v>40971</v>
      </c>
      <c r="I36" s="1">
        <f ca="1">IF(INDEX(Holiday!$E:$E,ROW(),1)=0,"",INDEX(Holiday!$E:$E,ROW(),1))</f>
        <v>40850</v>
      </c>
    </row>
    <row r="37" spans="1:9" ht="9.9499999999999993" customHeight="1" x14ac:dyDescent="0.15">
      <c r="A37" s="184" t="str">
        <f>IF($H$1="非表示","",IF(ISERROR(MATCH(A36&amp;"_1",Item_Calc!$M:$M,0)),"",INDEX(Item_Calc!$1:$1048576,MATCH(A36&amp;"_1",Item_Calc!$M:$M,0),15)))</f>
        <v/>
      </c>
      <c r="B37" s="185" t="str">
        <f>IF($H$1="非表示","",IF(ISERROR(MATCH(B36&amp;"_1",Item_Calc!$M:$M,0)),"",INDEX(Item_Calc!$1:$1048576,MATCH(B36&amp;"_1",Item_Calc!$M:$M,0),15)))</f>
        <v/>
      </c>
      <c r="C37" s="185" t="str">
        <f>IF($H$1="非表示","",IF(ISERROR(MATCH(C36&amp;"_1",Item_Calc!$M:$M,0)),"",INDEX(Item_Calc!$1:$1048576,MATCH(C36&amp;"_1",Item_Calc!$M:$M,0),15)))</f>
        <v/>
      </c>
      <c r="D37" s="185" t="str">
        <f>IF($H$1="非表示","",IF(ISERROR(MATCH(D36&amp;"_1",Item_Calc!$M:$M,0)),"",INDEX(Item_Calc!$1:$1048576,MATCH(D36&amp;"_1",Item_Calc!$M:$M,0),15)))</f>
        <v/>
      </c>
      <c r="E37" s="185" t="str">
        <f>IF($H$1="非表示","",IF(ISERROR(MATCH(E36&amp;"_1",Item_Calc!$M:$M,0)),"",INDEX(Item_Calc!$1:$1048576,MATCH(E36&amp;"_1",Item_Calc!$M:$M,0),15)))</f>
        <v/>
      </c>
      <c r="F37" s="185" t="str">
        <f>IF($H$1="非表示","",IF(ISERROR(MATCH(F36&amp;"_1",Item_Calc!$M:$M,0)),"",INDEX(Item_Calc!$1:$1048576,MATCH(F36&amp;"_1",Item_Calc!$M:$M,0),15)))</f>
        <v/>
      </c>
      <c r="G37" s="186" t="str">
        <f>IF($H$1="非表示","",IF(ISERROR(MATCH(G36&amp;"_1",Item_Calc!$M:$M,0)),"",INDEX(Item_Calc!$1:$1048576,MATCH(G36&amp;"_1",Item_Calc!$M:$M,0),15)))</f>
        <v/>
      </c>
      <c r="I37" s="1" t="str">
        <f ca="1">IF(INDEX(Holiday!$E:$E,ROW(),1)=0,"",INDEX(Holiday!$E:$E,ROW(),1))</f>
        <v/>
      </c>
    </row>
    <row r="38" spans="1:9" ht="24.95" customHeight="1" x14ac:dyDescent="0.15">
      <c r="A38" s="92">
        <f>G36+1</f>
        <v>40972</v>
      </c>
      <c r="B38" s="93">
        <f t="shared" ref="B38:G38" si="16">A38+1</f>
        <v>40973</v>
      </c>
      <c r="C38" s="93">
        <f t="shared" si="16"/>
        <v>40974</v>
      </c>
      <c r="D38" s="93">
        <f t="shared" si="16"/>
        <v>40975</v>
      </c>
      <c r="E38" s="93">
        <f t="shared" si="16"/>
        <v>40976</v>
      </c>
      <c r="F38" s="93">
        <f t="shared" si="16"/>
        <v>40977</v>
      </c>
      <c r="G38" s="94">
        <f t="shared" si="16"/>
        <v>40978</v>
      </c>
      <c r="I38" s="1">
        <f ca="1">IF(INDEX(Holiday!$E:$E,ROW(),1)=0,"",INDEX(Holiday!$E:$E,ROW(),1))</f>
        <v>40870</v>
      </c>
    </row>
    <row r="39" spans="1:9" ht="9.9499999999999993" customHeight="1" x14ac:dyDescent="0.15">
      <c r="A39" s="184" t="str">
        <f>IF($H$1="非表示","",IF(ISERROR(MATCH(A38&amp;"_1",Item_Calc!$M:$M,0)),"",INDEX(Item_Calc!$1:$1048576,MATCH(A38&amp;"_1",Item_Calc!$M:$M,0),15)))</f>
        <v/>
      </c>
      <c r="B39" s="185" t="str">
        <f>IF($H$1="非表示","",IF(ISERROR(MATCH(B38&amp;"_1",Item_Calc!$M:$M,0)),"",INDEX(Item_Calc!$1:$1048576,MATCH(B38&amp;"_1",Item_Calc!$M:$M,0),15)))</f>
        <v/>
      </c>
      <c r="C39" s="185" t="str">
        <f>IF($H$1="非表示","",IF(ISERROR(MATCH(C38&amp;"_1",Item_Calc!$M:$M,0)),"",INDEX(Item_Calc!$1:$1048576,MATCH(C38&amp;"_1",Item_Calc!$M:$M,0),15)))</f>
        <v/>
      </c>
      <c r="D39" s="185" t="str">
        <f>IF($H$1="非表示","",IF(ISERROR(MATCH(D38&amp;"_1",Item_Calc!$M:$M,0)),"",INDEX(Item_Calc!$1:$1048576,MATCH(D38&amp;"_1",Item_Calc!$M:$M,0),15)))</f>
        <v/>
      </c>
      <c r="E39" s="185" t="str">
        <f>IF($H$1="非表示","",IF(ISERROR(MATCH(E38&amp;"_1",Item_Calc!$M:$M,0)),"",INDEX(Item_Calc!$1:$1048576,MATCH(E38&amp;"_1",Item_Calc!$M:$M,0),15)))</f>
        <v/>
      </c>
      <c r="F39" s="185" t="str">
        <f>IF($H$1="非表示","",IF(ISERROR(MATCH(F38&amp;"_1",Item_Calc!$M:$M,0)),"",INDEX(Item_Calc!$1:$1048576,MATCH(F38&amp;"_1",Item_Calc!$M:$M,0),15)))</f>
        <v/>
      </c>
      <c r="G39" s="186" t="str">
        <f>IF($H$1="非表示","",IF(ISERROR(MATCH(G38&amp;"_1",Item_Calc!$M:$M,0)),"",INDEX(Item_Calc!$1:$1048576,MATCH(G38&amp;"_1",Item_Calc!$M:$M,0),15)))</f>
        <v/>
      </c>
      <c r="I39" s="1" t="str">
        <f ca="1">IF(INDEX(Holiday!$E:$E,ROW(),1)=0,"",INDEX(Holiday!$E:$E,ROW(),1))</f>
        <v/>
      </c>
    </row>
    <row r="40" spans="1:9" ht="24.95" customHeight="1" x14ac:dyDescent="0.15">
      <c r="A40" s="92">
        <f>G38+1</f>
        <v>40979</v>
      </c>
      <c r="B40" s="93">
        <f t="shared" ref="B40:G40" si="17">A40+1</f>
        <v>40980</v>
      </c>
      <c r="C40" s="93">
        <f t="shared" si="17"/>
        <v>40981</v>
      </c>
      <c r="D40" s="93">
        <f t="shared" si="17"/>
        <v>40982</v>
      </c>
      <c r="E40" s="93">
        <f t="shared" si="17"/>
        <v>40983</v>
      </c>
      <c r="F40" s="93">
        <f t="shared" si="17"/>
        <v>40984</v>
      </c>
      <c r="G40" s="94">
        <f t="shared" si="17"/>
        <v>40985</v>
      </c>
      <c r="I40" s="1">
        <f ca="1">IF(INDEX(Holiday!$E:$E,ROW(),1)=0,"",INDEX(Holiday!$E:$E,ROW(),1))</f>
        <v>40900</v>
      </c>
    </row>
    <row r="41" spans="1:9" ht="9.9499999999999993" customHeight="1" x14ac:dyDescent="0.15">
      <c r="A41" s="184" t="str">
        <f>IF($H$1="非表示","",IF(ISERROR(MATCH(A40&amp;"_1",Item_Calc!$M:$M,0)),"",INDEX(Item_Calc!$1:$1048576,MATCH(A40&amp;"_1",Item_Calc!$M:$M,0),15)))</f>
        <v/>
      </c>
      <c r="B41" s="185" t="str">
        <f>IF($H$1="非表示","",IF(ISERROR(MATCH(B40&amp;"_1",Item_Calc!$M:$M,0)),"",INDEX(Item_Calc!$1:$1048576,MATCH(B40&amp;"_1",Item_Calc!$M:$M,0),15)))</f>
        <v/>
      </c>
      <c r="C41" s="185" t="str">
        <f>IF($H$1="非表示","",IF(ISERROR(MATCH(C40&amp;"_1",Item_Calc!$M:$M,0)),"",INDEX(Item_Calc!$1:$1048576,MATCH(C40&amp;"_1",Item_Calc!$M:$M,0),15)))</f>
        <v/>
      </c>
      <c r="D41" s="185" t="str">
        <f>IF($H$1="非表示","",IF(ISERROR(MATCH(D40&amp;"_1",Item_Calc!$M:$M,0)),"",INDEX(Item_Calc!$1:$1048576,MATCH(D40&amp;"_1",Item_Calc!$M:$M,0),15)))</f>
        <v/>
      </c>
      <c r="E41" s="185" t="str">
        <f>IF($H$1="非表示","",IF(ISERROR(MATCH(E40&amp;"_1",Item_Calc!$M:$M,0)),"",INDEX(Item_Calc!$1:$1048576,MATCH(E40&amp;"_1",Item_Calc!$M:$M,0),15)))</f>
        <v/>
      </c>
      <c r="F41" s="185" t="str">
        <f>IF($H$1="非表示","",IF(ISERROR(MATCH(F40&amp;"_1",Item_Calc!$M:$M,0)),"",INDEX(Item_Calc!$1:$1048576,MATCH(F40&amp;"_1",Item_Calc!$M:$M,0),15)))</f>
        <v/>
      </c>
      <c r="G41" s="186" t="str">
        <f>IF($H$1="非表示","",IF(ISERROR(MATCH(G40&amp;"_1",Item_Calc!$M:$M,0)),"",INDEX(Item_Calc!$1:$1048576,MATCH(G40&amp;"_1",Item_Calc!$M:$M,0),15)))</f>
        <v/>
      </c>
      <c r="I41" s="1" t="str">
        <f ca="1">IF(INDEX(Holiday!$E:$E,ROW(),1)=0,"",INDEX(Holiday!$E:$E,ROW(),1))</f>
        <v/>
      </c>
    </row>
    <row r="42" spans="1:9" ht="24.95" customHeight="1" x14ac:dyDescent="0.15">
      <c r="A42" s="92">
        <f>G40+1</f>
        <v>40986</v>
      </c>
      <c r="B42" s="93">
        <f t="shared" ref="B42:G42" si="18">A42+1</f>
        <v>40987</v>
      </c>
      <c r="C42" s="93">
        <f t="shared" si="18"/>
        <v>40988</v>
      </c>
      <c r="D42" s="93">
        <f t="shared" si="18"/>
        <v>40989</v>
      </c>
      <c r="E42" s="93">
        <f t="shared" si="18"/>
        <v>40990</v>
      </c>
      <c r="F42" s="93">
        <f t="shared" si="18"/>
        <v>40991</v>
      </c>
      <c r="G42" s="94">
        <f t="shared" si="18"/>
        <v>40992</v>
      </c>
      <c r="I42" s="1">
        <f ca="1">IF(INDEX(Holiday!$E:$E,ROW(),1)=0,"",INDEX(Holiday!$E:$E,ROW(),1))</f>
        <v>40907</v>
      </c>
    </row>
    <row r="43" spans="1:9" ht="9.9499999999999993" customHeight="1" x14ac:dyDescent="0.15">
      <c r="A43" s="184" t="str">
        <f>IF($H$1="非表示","",IF(ISERROR(MATCH(A42&amp;"_1",Item_Calc!$M:$M,0)),"",INDEX(Item_Calc!$1:$1048576,MATCH(A42&amp;"_1",Item_Calc!$M:$M,0),15)))</f>
        <v/>
      </c>
      <c r="B43" s="185" t="str">
        <f>IF($H$1="非表示","",IF(ISERROR(MATCH(B42&amp;"_1",Item_Calc!$M:$M,0)),"",INDEX(Item_Calc!$1:$1048576,MATCH(B42&amp;"_1",Item_Calc!$M:$M,0),15)))</f>
        <v/>
      </c>
      <c r="C43" s="185" t="str">
        <f>IF($H$1="非表示","",IF(ISERROR(MATCH(C42&amp;"_1",Item_Calc!$M:$M,0)),"",INDEX(Item_Calc!$1:$1048576,MATCH(C42&amp;"_1",Item_Calc!$M:$M,0),15)))</f>
        <v/>
      </c>
      <c r="D43" s="185" t="str">
        <f>IF($H$1="非表示","",IF(ISERROR(MATCH(D42&amp;"_1",Item_Calc!$M:$M,0)),"",INDEX(Item_Calc!$1:$1048576,MATCH(D42&amp;"_1",Item_Calc!$M:$M,0),15)))</f>
        <v/>
      </c>
      <c r="E43" s="185" t="str">
        <f>IF($H$1="非表示","",IF(ISERROR(MATCH(E42&amp;"_1",Item_Calc!$M:$M,0)),"",INDEX(Item_Calc!$1:$1048576,MATCH(E42&amp;"_1",Item_Calc!$M:$M,0),15)))</f>
        <v/>
      </c>
      <c r="F43" s="185" t="str">
        <f>IF($H$1="非表示","",IF(ISERROR(MATCH(F42&amp;"_1",Item_Calc!$M:$M,0)),"",INDEX(Item_Calc!$1:$1048576,MATCH(F42&amp;"_1",Item_Calc!$M:$M,0),15)))</f>
        <v/>
      </c>
      <c r="G43" s="186" t="str">
        <f>IF($H$1="非表示","",IF(ISERROR(MATCH(G42&amp;"_1",Item_Calc!$M:$M,0)),"",INDEX(Item_Calc!$1:$1048576,MATCH(G42&amp;"_1",Item_Calc!$M:$M,0),15)))</f>
        <v/>
      </c>
      <c r="I43" s="1">
        <f ca="1">IF(INDEX(Holiday!$E:$E,ROW(),1)=0,"",INDEX(Holiday!$E:$E,ROW(),1))</f>
        <v>40908</v>
      </c>
    </row>
    <row r="44" spans="1:9" ht="24.95" customHeight="1" x14ac:dyDescent="0.15">
      <c r="A44" s="92">
        <f>G42+1</f>
        <v>40993</v>
      </c>
      <c r="B44" s="93">
        <f t="shared" ref="B44:G44" si="19">A44+1</f>
        <v>40994</v>
      </c>
      <c r="C44" s="93">
        <f t="shared" si="19"/>
        <v>40995</v>
      </c>
      <c r="D44" s="93">
        <f t="shared" si="19"/>
        <v>40996</v>
      </c>
      <c r="E44" s="93">
        <f t="shared" si="19"/>
        <v>40997</v>
      </c>
      <c r="F44" s="93">
        <f t="shared" si="19"/>
        <v>40998</v>
      </c>
      <c r="G44" s="94">
        <f t="shared" si="19"/>
        <v>40999</v>
      </c>
      <c r="I44" s="1">
        <f ca="1">IF(INDEX(Holiday!$E:$E,ROW(),1)=0,"",INDEX(Holiday!$E:$E,ROW(),1))</f>
        <v>40909</v>
      </c>
    </row>
    <row r="45" spans="1:9" ht="9.9499999999999993" customHeight="1" x14ac:dyDescent="0.15">
      <c r="A45" s="184" t="str">
        <f>IF($H$1="非表示","",IF(ISERROR(MATCH(A44&amp;"_1",Item_Calc!$M:$M,0)),"",INDEX(Item_Calc!$1:$1048576,MATCH(A44&amp;"_1",Item_Calc!$M:$M,0),15)))</f>
        <v/>
      </c>
      <c r="B45" s="185" t="str">
        <f>IF($H$1="非表示","",IF(ISERROR(MATCH(B44&amp;"_1",Item_Calc!$M:$M,0)),"",INDEX(Item_Calc!$1:$1048576,MATCH(B44&amp;"_1",Item_Calc!$M:$M,0),15)))</f>
        <v/>
      </c>
      <c r="C45" s="185" t="str">
        <f>IF($H$1="非表示","",IF(ISERROR(MATCH(C44&amp;"_1",Item_Calc!$M:$M,0)),"",INDEX(Item_Calc!$1:$1048576,MATCH(C44&amp;"_1",Item_Calc!$M:$M,0),15)))</f>
        <v/>
      </c>
      <c r="D45" s="185" t="str">
        <f>IF($H$1="非表示","",IF(ISERROR(MATCH(D44&amp;"_1",Item_Calc!$M:$M,0)),"",INDEX(Item_Calc!$1:$1048576,MATCH(D44&amp;"_1",Item_Calc!$M:$M,0),15)))</f>
        <v/>
      </c>
      <c r="E45" s="185" t="str">
        <f>IF($H$1="非表示","",IF(ISERROR(MATCH(E44&amp;"_1",Item_Calc!$M:$M,0)),"",INDEX(Item_Calc!$1:$1048576,MATCH(E44&amp;"_1",Item_Calc!$M:$M,0),15)))</f>
        <v/>
      </c>
      <c r="F45" s="185" t="str">
        <f>IF($H$1="非表示","",IF(ISERROR(MATCH(F44&amp;"_1",Item_Calc!$M:$M,0)),"",INDEX(Item_Calc!$1:$1048576,MATCH(F44&amp;"_1",Item_Calc!$M:$M,0),15)))</f>
        <v/>
      </c>
      <c r="G45" s="186" t="str">
        <f>IF($H$1="非表示","",IF(ISERROR(MATCH(G44&amp;"_1",Item_Calc!$M:$M,0)),"",INDEX(Item_Calc!$1:$1048576,MATCH(G44&amp;"_1",Item_Calc!$M:$M,0),15)))</f>
        <v/>
      </c>
      <c r="I45" s="1">
        <f ca="1">IF(INDEX(Holiday!$E:$E,ROW(),1)=0,"",INDEX(Holiday!$E:$E,ROW(),1))</f>
        <v>40910</v>
      </c>
    </row>
    <row r="46" spans="1:9" ht="24.95" customHeight="1" x14ac:dyDescent="0.15">
      <c r="A46" s="92">
        <f>G44+1</f>
        <v>41000</v>
      </c>
      <c r="B46" s="93">
        <f t="shared" ref="B46:G46" si="20">A46+1</f>
        <v>41001</v>
      </c>
      <c r="C46" s="93">
        <f t="shared" si="20"/>
        <v>41002</v>
      </c>
      <c r="D46" s="93">
        <f t="shared" si="20"/>
        <v>41003</v>
      </c>
      <c r="E46" s="93">
        <f t="shared" si="20"/>
        <v>41004</v>
      </c>
      <c r="F46" s="93">
        <f t="shared" si="20"/>
        <v>41005</v>
      </c>
      <c r="G46" s="94">
        <f t="shared" si="20"/>
        <v>41006</v>
      </c>
      <c r="I46" s="1">
        <f ca="1">IF(INDEX(Holiday!$E:$E,ROW(),1)=0,"",INDEX(Holiday!$E:$E,ROW(),1))</f>
        <v>40911</v>
      </c>
    </row>
    <row r="47" spans="1:9" ht="9.9499999999999993" customHeight="1" x14ac:dyDescent="0.15">
      <c r="A47" s="184" t="str">
        <f>IF($H$1="非表示","",IF(ISERROR(MATCH(A46&amp;"_1",Item_Calc!$M:$M,0)),"",INDEX(Item_Calc!$1:$1048576,MATCH(A46&amp;"_1",Item_Calc!$M:$M,0),15)))</f>
        <v/>
      </c>
      <c r="B47" s="185" t="str">
        <f>IF($H$1="非表示","",IF(ISERROR(MATCH(B46&amp;"_1",Item_Calc!$M:$M,0)),"",INDEX(Item_Calc!$1:$1048576,MATCH(B46&amp;"_1",Item_Calc!$M:$M,0),15)))</f>
        <v/>
      </c>
      <c r="C47" s="185" t="str">
        <f>IF($H$1="非表示","",IF(ISERROR(MATCH(C46&amp;"_1",Item_Calc!$M:$M,0)),"",INDEX(Item_Calc!$1:$1048576,MATCH(C46&amp;"_1",Item_Calc!$M:$M,0),15)))</f>
        <v/>
      </c>
      <c r="D47" s="185" t="str">
        <f>IF($H$1="非表示","",IF(ISERROR(MATCH(D46&amp;"_1",Item_Calc!$M:$M,0)),"",INDEX(Item_Calc!$1:$1048576,MATCH(D46&amp;"_1",Item_Calc!$M:$M,0),15)))</f>
        <v/>
      </c>
      <c r="E47" s="185" t="str">
        <f>IF($H$1="非表示","",IF(ISERROR(MATCH(E46&amp;"_1",Item_Calc!$M:$M,0)),"",INDEX(Item_Calc!$1:$1048576,MATCH(E46&amp;"_1",Item_Calc!$M:$M,0),15)))</f>
        <v/>
      </c>
      <c r="F47" s="185" t="str">
        <f>IF($H$1="非表示","",IF(ISERROR(MATCH(F46&amp;"_1",Item_Calc!$M:$M,0)),"",INDEX(Item_Calc!$1:$1048576,MATCH(F46&amp;"_1",Item_Calc!$M:$M,0),15)))</f>
        <v/>
      </c>
      <c r="G47" s="186" t="str">
        <f>IF($H$1="非表示","",IF(ISERROR(MATCH(G46&amp;"_1",Item_Calc!$M:$M,0)),"",INDEX(Item_Calc!$1:$1048576,MATCH(G46&amp;"_1",Item_Calc!$M:$M,0),15)))</f>
        <v/>
      </c>
      <c r="I47" s="1" t="str">
        <f ca="1">IF(INDEX(Holiday!$E:$E,ROW(),1)=0,"",INDEX(Holiday!$E:$E,ROW(),1))</f>
        <v/>
      </c>
    </row>
    <row r="48" spans="1:9" ht="12.95" customHeight="1" x14ac:dyDescent="0.15">
      <c r="A48" s="99"/>
      <c r="B48" s="99"/>
      <c r="C48" s="99"/>
      <c r="D48" s="99"/>
      <c r="E48" s="99"/>
      <c r="F48" s="99"/>
      <c r="G48" s="99"/>
      <c r="I48" s="1">
        <f ca="1">IF(INDEX(Holiday!$E:$E,ROW(),1)=0,"",INDEX(Holiday!$E:$E,ROW(),1))</f>
        <v>40917</v>
      </c>
    </row>
    <row r="49" spans="1:9" ht="15" x14ac:dyDescent="0.15">
      <c r="A49" s="99"/>
      <c r="B49" s="99"/>
      <c r="C49" s="313" t="str">
        <f>IF(INDEX(組織名!$1:$1048576,1,2)=0,"",INDEX(組織名!$1:$1048576,1,2))</f>
        <v>xls-hashimoto</v>
      </c>
      <c r="D49" s="313"/>
      <c r="E49" s="313"/>
      <c r="F49" s="99"/>
      <c r="G49" s="99"/>
      <c r="I49" s="1" t="str">
        <f ca="1">IF(INDEX(Holiday!$E:$E,ROW(),1)=0,"",INDEX(Holiday!$E:$E,ROW(),1))</f>
        <v/>
      </c>
    </row>
    <row r="50" spans="1:9" x14ac:dyDescent="0.15">
      <c r="I50" s="1">
        <f ca="1">IF(INDEX(Holiday!$E:$E,ROW(),1)=0,"",INDEX(Holiday!$E:$E,ROW(),1))</f>
        <v>40950</v>
      </c>
    </row>
    <row r="51" spans="1:9" x14ac:dyDescent="0.15">
      <c r="I51" s="1" t="str">
        <f ca="1">IF(INDEX(Holiday!$E:$E,ROW(),1)=0,"",INDEX(Holiday!$E:$E,ROW(),1))</f>
        <v/>
      </c>
    </row>
    <row r="52" spans="1:9" x14ac:dyDescent="0.15">
      <c r="I52" s="1">
        <f ca="1">IF(INDEX(Holiday!$E:$E,ROW(),1)=0,"",INDEX(Holiday!$E:$E,ROW(),1))</f>
        <v>40988</v>
      </c>
    </row>
    <row r="53" spans="1:9" x14ac:dyDescent="0.15">
      <c r="I53" s="1" t="str">
        <f ca="1">IF(INDEX(Holiday!$E:$E,ROW(),1)=0,"",INDEX(Holiday!$E:$E,ROW(),1))</f>
        <v/>
      </c>
    </row>
    <row r="54" spans="1:9" x14ac:dyDescent="0.15">
      <c r="I54" s="1">
        <f ca="1">IF(INDEX(Holiday!$E:$E,ROW(),1)=0,"",INDEX(Holiday!$E:$E,ROW(),1))</f>
        <v>41028</v>
      </c>
    </row>
    <row r="55" spans="1:9" x14ac:dyDescent="0.15">
      <c r="I55" s="1">
        <f ca="1">IF(INDEX(Holiday!$E:$E,ROW(),1)=0,"",INDEX(Holiday!$E:$E,ROW(),1))</f>
        <v>41029</v>
      </c>
    </row>
    <row r="56" spans="1:9" x14ac:dyDescent="0.15">
      <c r="I56" s="1" t="str">
        <f ca="1">IF(INDEX(Holiday!$E:$E,ROW(),1)=0,"",INDEX(Holiday!$E:$E,ROW(),1))</f>
        <v/>
      </c>
    </row>
    <row r="57" spans="1:9" x14ac:dyDescent="0.15">
      <c r="I57" s="1">
        <f ca="1">IF(INDEX(Holiday!$E:$E,ROW(),1)=0,"",INDEX(Holiday!$E:$E,ROW(),1))</f>
        <v>41032</v>
      </c>
    </row>
    <row r="58" spans="1:9" x14ac:dyDescent="0.15">
      <c r="I58" s="1">
        <f ca="1">IF(INDEX(Holiday!$E:$E,ROW(),1)=0,"",INDEX(Holiday!$E:$E,ROW(),1))</f>
        <v>41033</v>
      </c>
    </row>
    <row r="59" spans="1:9" x14ac:dyDescent="0.15">
      <c r="I59" s="1">
        <f ca="1">IF(INDEX(Holiday!$E:$E,ROW(),1)=0,"",INDEX(Holiday!$E:$E,ROW(),1))</f>
        <v>41034</v>
      </c>
    </row>
    <row r="60" spans="1:9" x14ac:dyDescent="0.15">
      <c r="I60" s="1" t="str">
        <f ca="1">IF(INDEX(Holiday!$E:$E,ROW(),1)=0,"",INDEX(Holiday!$E:$E,ROW(),1))</f>
        <v/>
      </c>
    </row>
    <row r="61" spans="1:9" x14ac:dyDescent="0.15">
      <c r="I61" s="1">
        <f ca="1">IF(INDEX(Holiday!$E:$E,ROW(),1)=0,"",INDEX(Holiday!$E:$E,ROW(),1))</f>
        <v>41106</v>
      </c>
    </row>
    <row r="62" spans="1:9" x14ac:dyDescent="0.15">
      <c r="I62" s="1" t="str">
        <f ca="1">IF(INDEX(Holiday!$E:$E,ROW(),1)=0,"",INDEX(Holiday!$E:$E,ROW(),1))</f>
        <v/>
      </c>
    </row>
    <row r="63" spans="1:9" x14ac:dyDescent="0.15">
      <c r="I63" s="1">
        <f ca="1">IF(INDEX(Holiday!$E:$E,ROW(),1)=0,"",INDEX(Holiday!$E:$E,ROW(),1))</f>
        <v>41169</v>
      </c>
    </row>
    <row r="64" spans="1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10">
    <mergeCell ref="C49:E49"/>
    <mergeCell ref="A33:B33"/>
    <mergeCell ref="F33:G33"/>
    <mergeCell ref="C33:E34"/>
    <mergeCell ref="A1:B1"/>
    <mergeCell ref="F1:G1"/>
    <mergeCell ref="A17:B17"/>
    <mergeCell ref="F17:G17"/>
    <mergeCell ref="C1:E2"/>
    <mergeCell ref="C17:E18"/>
  </mergeCells>
  <phoneticPr fontId="2"/>
  <conditionalFormatting sqref="A4:G4 A6:G6 A8:G8 A10:G10 A12:G12 A14:G14">
    <cfRule type="expression" dxfId="20" priority="1" stopIfTrue="1">
      <formula>MONTH(A4)&lt;&gt;MONTH($C$1)</formula>
    </cfRule>
    <cfRule type="expression" dxfId="19" priority="2" stopIfTrue="1">
      <formula>AND(MONTH(A4)=MONTH($C$1),NOT(ISERROR(MATCH(A4,$I$1:$I$150,0))))</formula>
    </cfRule>
  </conditionalFormatting>
  <conditionalFormatting sqref="A20:G20 A22:G22 A24:G24 A26:G26 A28:G28 A30:G30">
    <cfRule type="expression" dxfId="18" priority="3" stopIfTrue="1">
      <formula>MONTH(A20)&lt;&gt;MONTH($C$17)</formula>
    </cfRule>
    <cfRule type="expression" dxfId="17" priority="4" stopIfTrue="1">
      <formula>AND(MONTH(A20)=MONTH($C$17),NOT(ISERROR(MATCH(A20,$I$1:$I$150,0))))</formula>
    </cfRule>
  </conditionalFormatting>
  <conditionalFormatting sqref="A36:G36 A38:G38 A40:G40 A42:G42 A44:G44 A46:G46">
    <cfRule type="expression" dxfId="16" priority="5" stopIfTrue="1">
      <formula>MONTH(A36)&lt;&gt;MONTH($C$33)</formula>
    </cfRule>
    <cfRule type="expression" dxfId="15" priority="6" stopIfTrue="1">
      <formula>AND(MONTH(A36)=MONTH($C$33),NOT(ISERROR(MATCH(A36,$I$1:$I$150,0))))</formula>
    </cfRule>
  </conditionalFormatting>
  <conditionalFormatting sqref="A5:G5 A7:G7 A9:G9 A11:G11 A13:G13 A15:G15 A21:G21 A23:G23 A25:G25 A27:G27 A29:G29 A31:G31 A37:G37 A39:G39 A41:G41 A43:G43 A45:G45 A47:G47">
    <cfRule type="expression" dxfId="14" priority="7" stopIfTrue="1">
      <formula>MONTH(A5)&lt;&gt;MONTH($C$1)</formula>
    </cfRule>
    <cfRule type="expression" dxfId="13" priority="8" stopIfTrue="1">
      <formula>AND(MONTH(A5)=MONTH($C$1),NOT(ISERROR(MATCH(A5,$I$1:$I$112,0))))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4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66675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8194" r:id="rId4" name="SpinButton2"/>
      </mc:Fallback>
    </mc:AlternateContent>
    <mc:AlternateContent xmlns:mc="http://schemas.openxmlformats.org/markup-compatibility/2006">
      <mc:Choice Requires="x14">
        <control shapeId="8193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66675</xdr:rowOff>
              </from>
              <to>
                <xdr:col>5</xdr:col>
                <xdr:colOff>685800</xdr:colOff>
                <xdr:row>1</xdr:row>
                <xdr:rowOff>0</xdr:rowOff>
              </to>
            </anchor>
          </controlPr>
        </control>
      </mc:Choice>
      <mc:Fallback>
        <control shapeId="8193" r:id="rId6" name="Spin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F1:R122"/>
  <sheetViews>
    <sheetView showGridLines="0" view="pageBreakPreview" zoomScaleNormal="100" workbookViewId="0">
      <pane ySplit="4" topLeftCell="A5" activePane="bottomLeft" state="frozen"/>
      <selection pane="bottomLeft" activeCell="L1" sqref="L1:M3"/>
    </sheetView>
  </sheetViews>
  <sheetFormatPr defaultRowHeight="14.25" x14ac:dyDescent="0.15"/>
  <cols>
    <col min="1" max="7" width="9.625" customWidth="1"/>
    <col min="8" max="9" width="2.625" customWidth="1"/>
    <col min="10" max="16" width="9.625" customWidth="1"/>
    <col min="18" max="18" width="10.625" style="3" customWidth="1"/>
  </cols>
  <sheetData>
    <row r="1" spans="10:18" ht="30" customHeight="1" x14ac:dyDescent="0.35">
      <c r="J1" s="320">
        <f>L1</f>
        <v>40909</v>
      </c>
      <c r="K1" s="320"/>
      <c r="L1" s="312">
        <f>DATE(Holiday!B1,Holiday!B2,1)</f>
        <v>40909</v>
      </c>
      <c r="M1" s="312"/>
      <c r="N1" s="103"/>
      <c r="Q1" s="179" t="s">
        <v>38</v>
      </c>
      <c r="R1" s="1" t="str">
        <f>IF(INDEX(Holiday!$E:$E,ROW(),1)=0,"",INDEX(Holiday!$E:$E,ROW(),1))</f>
        <v/>
      </c>
    </row>
    <row r="2" spans="10:18" ht="30" customHeight="1" x14ac:dyDescent="0.5">
      <c r="J2" s="318">
        <f>J1</f>
        <v>40909</v>
      </c>
      <c r="K2" s="318"/>
      <c r="L2" s="312"/>
      <c r="M2" s="312"/>
      <c r="N2" s="120" t="s">
        <v>33</v>
      </c>
      <c r="O2" s="91"/>
      <c r="P2" s="121" t="s">
        <v>34</v>
      </c>
      <c r="R2" s="1"/>
    </row>
    <row r="3" spans="10:18" ht="14.25" customHeight="1" x14ac:dyDescent="0.15">
      <c r="J3" s="319"/>
      <c r="K3" s="319"/>
      <c r="L3" s="317"/>
      <c r="M3" s="317"/>
      <c r="N3" s="119"/>
      <c r="O3" s="86"/>
      <c r="P3" s="86"/>
      <c r="R3" s="1" t="str">
        <f>IF(INDEX(Holiday!$E:$E,ROW(),1)=0,"",INDEX(Holiday!$E:$E,ROW(),1))</f>
        <v/>
      </c>
    </row>
    <row r="4" spans="10:18" ht="20.100000000000001" customHeight="1" x14ac:dyDescent="0.15">
      <c r="J4" s="116">
        <f>J5</f>
        <v>40909</v>
      </c>
      <c r="K4" s="117">
        <f t="shared" ref="K4:P4" si="0">K5</f>
        <v>40910</v>
      </c>
      <c r="L4" s="117">
        <f t="shared" si="0"/>
        <v>40911</v>
      </c>
      <c r="M4" s="117">
        <f t="shared" si="0"/>
        <v>40912</v>
      </c>
      <c r="N4" s="117">
        <f t="shared" si="0"/>
        <v>40913</v>
      </c>
      <c r="O4" s="117">
        <f t="shared" si="0"/>
        <v>40914</v>
      </c>
      <c r="P4" s="118">
        <f t="shared" si="0"/>
        <v>40915</v>
      </c>
      <c r="R4" s="1" t="str">
        <f>IF(INDEX(Holiday!$E:$E,ROW(),1)=0,"",INDEX(Holiday!$E:$E,ROW(),1))</f>
        <v/>
      </c>
    </row>
    <row r="5" spans="10:18" ht="60" customHeight="1" x14ac:dyDescent="0.15">
      <c r="J5" s="122">
        <f>DATE(YEAR($L$1),MONTH($L$1),1)-WEEKDAY(DATE(YEAR(L1),MONTH(L1),1))+1</f>
        <v>40909</v>
      </c>
      <c r="K5" s="123">
        <f t="shared" ref="K5:P5" si="1">J5+1</f>
        <v>40910</v>
      </c>
      <c r="L5" s="123">
        <f t="shared" si="1"/>
        <v>40911</v>
      </c>
      <c r="M5" s="123">
        <f t="shared" si="1"/>
        <v>40912</v>
      </c>
      <c r="N5" s="123">
        <f t="shared" si="1"/>
        <v>40913</v>
      </c>
      <c r="O5" s="123">
        <f t="shared" si="1"/>
        <v>40914</v>
      </c>
      <c r="P5" s="124">
        <f t="shared" si="1"/>
        <v>40915</v>
      </c>
      <c r="R5" s="1" t="str">
        <f>IF(INDEX(Holiday!$E:$E,ROW(),1)=0,"",INDEX(Holiday!$E:$E,ROW(),1))</f>
        <v/>
      </c>
    </row>
    <row r="6" spans="10:18" ht="20.100000000000001" customHeight="1" x14ac:dyDescent="0.15">
      <c r="J6" s="184" t="str">
        <f>IF($Q$1="非表示","",IF(ISERROR(MATCH(J5&amp;"_1",Item_Calc!$M:$M,0)),"",INDEX(Item_Calc!$1:$1048576,MATCH(J5&amp;"_1",Item_Calc!$M:$M,0),15)))</f>
        <v/>
      </c>
      <c r="K6" s="185" t="str">
        <f>IF($Q$1="非表示","",IF(ISERROR(MATCH(K5&amp;"_1",Item_Calc!$M:$M,0)),"",INDEX(Item_Calc!$1:$1048576,MATCH(K5&amp;"_1",Item_Calc!$M:$M,0),15)))</f>
        <v/>
      </c>
      <c r="L6" s="185" t="str">
        <f>IF($Q$1="非表示","",IF(ISERROR(MATCH(L5&amp;"_1",Item_Calc!$M:$M,0)),"",INDEX(Item_Calc!$1:$1048576,MATCH(L5&amp;"_1",Item_Calc!$M:$M,0),15)))</f>
        <v/>
      </c>
      <c r="M6" s="185" t="str">
        <f>IF($Q$1="非表示","",IF(ISERROR(MATCH(M5&amp;"_1",Item_Calc!$M:$M,0)),"",INDEX(Item_Calc!$1:$1048576,MATCH(M5&amp;"_1",Item_Calc!$M:$M,0),15)))</f>
        <v/>
      </c>
      <c r="N6" s="185" t="str">
        <f>IF($Q$1="非表示","",IF(ISERROR(MATCH(N5&amp;"_1",Item_Calc!$M:$M,0)),"",INDEX(Item_Calc!$1:$1048576,MATCH(N5&amp;"_1",Item_Calc!$M:$M,0),15)))</f>
        <v>10:00_1/5_項目1</v>
      </c>
      <c r="O6" s="185" t="str">
        <f>IF($Q$1="非表示","",IF(ISERROR(MATCH(O5&amp;"_1",Item_Calc!$M:$M,0)),"",INDEX(Item_Calc!$1:$1048576,MATCH(O5&amp;"_1",Item_Calc!$M:$M,0),15)))</f>
        <v>10:00_1/6_項目1</v>
      </c>
      <c r="P6" s="186" t="str">
        <f>IF($Q$1="非表示","",IF(ISERROR(MATCH(P5&amp;"_1",Item_Calc!$M:$M,0)),"",INDEX(Item_Calc!$1:$1048576,MATCH(P5&amp;"_1",Item_Calc!$M:$M,0),15)))</f>
        <v>10:00_1/7_項目1</v>
      </c>
      <c r="R6" s="1" t="str">
        <f>IF(INDEX(Holiday!$E:$E,ROW(),1)=0,"",INDEX(Holiday!$E:$E,ROW(),1))</f>
        <v/>
      </c>
    </row>
    <row r="7" spans="10:18" ht="60" customHeight="1" x14ac:dyDescent="0.15">
      <c r="J7" s="122">
        <f>P5+1</f>
        <v>40916</v>
      </c>
      <c r="K7" s="123">
        <f t="shared" ref="K7:P7" si="2">J7+1</f>
        <v>40917</v>
      </c>
      <c r="L7" s="123">
        <f t="shared" si="2"/>
        <v>40918</v>
      </c>
      <c r="M7" s="123">
        <f t="shared" si="2"/>
        <v>40919</v>
      </c>
      <c r="N7" s="123">
        <f t="shared" si="2"/>
        <v>40920</v>
      </c>
      <c r="O7" s="123">
        <f t="shared" si="2"/>
        <v>40921</v>
      </c>
      <c r="P7" s="124">
        <f t="shared" si="2"/>
        <v>40922</v>
      </c>
      <c r="R7" s="1" t="str">
        <f>IF(INDEX(Holiday!$E:$E,ROW(),1)=0,"",INDEX(Holiday!$E:$E,ROW(),1))</f>
        <v/>
      </c>
    </row>
    <row r="8" spans="10:18" ht="20.100000000000001" customHeight="1" x14ac:dyDescent="0.15">
      <c r="J8" s="184" t="str">
        <f>IF($Q$1="非表示","",IF(ISERROR(MATCH(J7&amp;"_1",Item_Calc!$M:$M,0)),"",INDEX(Item_Calc!$1:$1048576,MATCH(J7&amp;"_1",Item_Calc!$M:$M,0),15)))</f>
        <v>10:00_1/8_項目1</v>
      </c>
      <c r="K8" s="185" t="str">
        <f>IF($Q$1="非表示","",IF(ISERROR(MATCH(K7&amp;"_1",Item_Calc!$M:$M,0)),"",INDEX(Item_Calc!$1:$1048576,MATCH(K7&amp;"_1",Item_Calc!$M:$M,0),15)))</f>
        <v>10:00_1/9_項目1</v>
      </c>
      <c r="L8" s="185" t="str">
        <f>IF($Q$1="非表示","",IF(ISERROR(MATCH(L7&amp;"_1",Item_Calc!$M:$M,0)),"",INDEX(Item_Calc!$1:$1048576,MATCH(L7&amp;"_1",Item_Calc!$M:$M,0),15)))</f>
        <v>10:00_1/10_項目1</v>
      </c>
      <c r="M8" s="185" t="str">
        <f>IF($Q$1="非表示","",IF(ISERROR(MATCH(M7&amp;"_1",Item_Calc!$M:$M,0)),"",INDEX(Item_Calc!$1:$1048576,MATCH(M7&amp;"_1",Item_Calc!$M:$M,0),15)))</f>
        <v>10:00_1/11_項目1</v>
      </c>
      <c r="N8" s="185" t="str">
        <f>IF($Q$1="非表示","",IF(ISERROR(MATCH(N7&amp;"_1",Item_Calc!$M:$M,0)),"",INDEX(Item_Calc!$1:$1048576,MATCH(N7&amp;"_1",Item_Calc!$M:$M,0),15)))</f>
        <v>10:00_1/12_項目1</v>
      </c>
      <c r="O8" s="185" t="str">
        <f>IF($Q$1="非表示","",IF(ISERROR(MATCH(O7&amp;"_1",Item_Calc!$M:$M,0)),"",INDEX(Item_Calc!$1:$1048576,MATCH(O7&amp;"_1",Item_Calc!$M:$M,0),15)))</f>
        <v>10:00_1/13_項目1</v>
      </c>
      <c r="P8" s="186" t="str">
        <f>IF($Q$1="非表示","",IF(ISERROR(MATCH(P7&amp;"_1",Item_Calc!$M:$M,0)),"",INDEX(Item_Calc!$1:$1048576,MATCH(P7&amp;"_1",Item_Calc!$M:$M,0),15)))</f>
        <v>10:00_1/14_項目1</v>
      </c>
      <c r="R8" s="1" t="str">
        <f>IF(INDEX(Holiday!$E:$E,ROW(),1)=0,"",INDEX(Holiday!$E:$E,ROW(),1))</f>
        <v/>
      </c>
    </row>
    <row r="9" spans="10:18" ht="60" customHeight="1" x14ac:dyDescent="0.15">
      <c r="J9" s="122">
        <f>P7+1</f>
        <v>40923</v>
      </c>
      <c r="K9" s="123">
        <f t="shared" ref="K9:P9" si="3">J9+1</f>
        <v>40924</v>
      </c>
      <c r="L9" s="123">
        <f t="shared" si="3"/>
        <v>40925</v>
      </c>
      <c r="M9" s="123">
        <f t="shared" si="3"/>
        <v>40926</v>
      </c>
      <c r="N9" s="123">
        <f t="shared" si="3"/>
        <v>40927</v>
      </c>
      <c r="O9" s="123">
        <f t="shared" si="3"/>
        <v>40928</v>
      </c>
      <c r="P9" s="124">
        <f t="shared" si="3"/>
        <v>40929</v>
      </c>
      <c r="R9" s="1" t="str">
        <f>IF(INDEX(Holiday!$E:$E,ROW(),1)=0,"",INDEX(Holiday!$E:$E,ROW(),1))</f>
        <v/>
      </c>
    </row>
    <row r="10" spans="10:18" ht="20.100000000000001" customHeight="1" x14ac:dyDescent="0.15">
      <c r="J10" s="184" t="str">
        <f>IF($Q$1="非表示","",IF(ISERROR(MATCH(J9&amp;"_1",Item_Calc!$M:$M,0)),"",INDEX(Item_Calc!$1:$1048576,MATCH(J9&amp;"_1",Item_Calc!$M:$M,0),15)))</f>
        <v>10:00_1/15_項目1</v>
      </c>
      <c r="K10" s="185" t="str">
        <f>IF($Q$1="非表示","",IF(ISERROR(MATCH(K9&amp;"_1",Item_Calc!$M:$M,0)),"",INDEX(Item_Calc!$1:$1048576,MATCH(K9&amp;"_1",Item_Calc!$M:$M,0),15)))</f>
        <v>10:00_1/16_項目1</v>
      </c>
      <c r="L10" s="185" t="str">
        <f>IF($Q$1="非表示","",IF(ISERROR(MATCH(L9&amp;"_1",Item_Calc!$M:$M,0)),"",INDEX(Item_Calc!$1:$1048576,MATCH(L9&amp;"_1",Item_Calc!$M:$M,0),15)))</f>
        <v>10:00_1/17_項目1</v>
      </c>
      <c r="M10" s="185" t="str">
        <f>IF($Q$1="非表示","",IF(ISERROR(MATCH(M9&amp;"_1",Item_Calc!$M:$M,0)),"",INDEX(Item_Calc!$1:$1048576,MATCH(M9&amp;"_1",Item_Calc!$M:$M,0),15)))</f>
        <v>10:00_1/18_項目1</v>
      </c>
      <c r="N10" s="185" t="str">
        <f>IF($Q$1="非表示","",IF(ISERROR(MATCH(N9&amp;"_1",Item_Calc!$M:$M,0)),"",INDEX(Item_Calc!$1:$1048576,MATCH(N9&amp;"_1",Item_Calc!$M:$M,0),15)))</f>
        <v>10:00_1/19_項目1</v>
      </c>
      <c r="O10" s="185" t="str">
        <f>IF($Q$1="非表示","",IF(ISERROR(MATCH(O9&amp;"_1",Item_Calc!$M:$M,0)),"",INDEX(Item_Calc!$1:$1048576,MATCH(O9&amp;"_1",Item_Calc!$M:$M,0),15)))</f>
        <v>10:00_1/20_項目1</v>
      </c>
      <c r="P10" s="186" t="str">
        <f>IF($Q$1="非表示","",IF(ISERROR(MATCH(P9&amp;"_1",Item_Calc!$M:$M,0)),"",INDEX(Item_Calc!$1:$1048576,MATCH(P9&amp;"_1",Item_Calc!$M:$M,0),15)))</f>
        <v>10:00_1/21_項目1</v>
      </c>
      <c r="R10" s="1" t="str">
        <f>IF(INDEX(Holiday!$E:$E,ROW(),1)=0,"",INDEX(Holiday!$E:$E,ROW(),1))</f>
        <v/>
      </c>
    </row>
    <row r="11" spans="10:18" ht="60" customHeight="1" x14ac:dyDescent="0.15">
      <c r="J11" s="122">
        <f>P9+1</f>
        <v>40930</v>
      </c>
      <c r="K11" s="123">
        <f t="shared" ref="K11:P11" si="4">J11+1</f>
        <v>40931</v>
      </c>
      <c r="L11" s="123">
        <f t="shared" si="4"/>
        <v>40932</v>
      </c>
      <c r="M11" s="123">
        <f t="shared" si="4"/>
        <v>40933</v>
      </c>
      <c r="N11" s="123">
        <f t="shared" si="4"/>
        <v>40934</v>
      </c>
      <c r="O11" s="123">
        <f t="shared" si="4"/>
        <v>40935</v>
      </c>
      <c r="P11" s="124">
        <f t="shared" si="4"/>
        <v>40936</v>
      </c>
      <c r="R11" s="1">
        <f ca="1">IF(INDEX(Holiday!$E:$E,ROW(),1)=0,"",INDEX(Holiday!$E:$E,ROW(),1))</f>
        <v>40544</v>
      </c>
    </row>
    <row r="12" spans="10:18" ht="20.100000000000001" customHeight="1" x14ac:dyDescent="0.15">
      <c r="J12" s="184" t="str">
        <f>IF($Q$1="非表示","",IF(ISERROR(MATCH(J11&amp;"_1",Item_Calc!$M:$M,0)),"",INDEX(Item_Calc!$1:$1048576,MATCH(J11&amp;"_1",Item_Calc!$M:$M,0),15)))</f>
        <v>10:00_1/22_項目1</v>
      </c>
      <c r="K12" s="185" t="str">
        <f>IF($Q$1="非表示","",IF(ISERROR(MATCH(K11&amp;"_1",Item_Calc!$M:$M,0)),"",INDEX(Item_Calc!$1:$1048576,MATCH(K11&amp;"_1",Item_Calc!$M:$M,0),15)))</f>
        <v>10:00_1/23_項目1</v>
      </c>
      <c r="L12" s="185" t="str">
        <f>IF($Q$1="非表示","",IF(ISERROR(MATCH(L11&amp;"_1",Item_Calc!$M:$M,0)),"",INDEX(Item_Calc!$1:$1048576,MATCH(L11&amp;"_1",Item_Calc!$M:$M,0),15)))</f>
        <v>10:00_1/24_項目1</v>
      </c>
      <c r="M12" s="185" t="str">
        <f>IF($Q$1="非表示","",IF(ISERROR(MATCH(M11&amp;"_1",Item_Calc!$M:$M,0)),"",INDEX(Item_Calc!$1:$1048576,MATCH(M11&amp;"_1",Item_Calc!$M:$M,0),15)))</f>
        <v>10:00_1/25_項目1</v>
      </c>
      <c r="N12" s="185" t="str">
        <f>IF($Q$1="非表示","",IF(ISERROR(MATCH(N11&amp;"_1",Item_Calc!$M:$M,0)),"",INDEX(Item_Calc!$1:$1048576,MATCH(N11&amp;"_1",Item_Calc!$M:$M,0),15)))</f>
        <v/>
      </c>
      <c r="O12" s="185" t="str">
        <f>IF($Q$1="非表示","",IF(ISERROR(MATCH(O11&amp;"_1",Item_Calc!$M:$M,0)),"",INDEX(Item_Calc!$1:$1048576,MATCH(O11&amp;"_1",Item_Calc!$M:$M,0),15)))</f>
        <v/>
      </c>
      <c r="P12" s="186" t="str">
        <f>IF($Q$1="非表示","",IF(ISERROR(MATCH(P11&amp;"_1",Item_Calc!$M:$M,0)),"",INDEX(Item_Calc!$1:$1048576,MATCH(P11&amp;"_1",Item_Calc!$M:$M,0),15)))</f>
        <v/>
      </c>
      <c r="R12" s="1">
        <f ca="1">IF(INDEX(Holiday!$E:$E,ROW(),1)=0,"",INDEX(Holiday!$E:$E,ROW(),1))</f>
        <v>40545</v>
      </c>
    </row>
    <row r="13" spans="10:18" ht="60" customHeight="1" x14ac:dyDescent="0.15">
      <c r="J13" s="122">
        <f>P11+1</f>
        <v>40937</v>
      </c>
      <c r="K13" s="123">
        <f t="shared" ref="K13:P13" si="5">J13+1</f>
        <v>40938</v>
      </c>
      <c r="L13" s="123">
        <f t="shared" si="5"/>
        <v>40939</v>
      </c>
      <c r="M13" s="123">
        <f t="shared" si="5"/>
        <v>40940</v>
      </c>
      <c r="N13" s="123">
        <f t="shared" si="5"/>
        <v>40941</v>
      </c>
      <c r="O13" s="123">
        <f t="shared" si="5"/>
        <v>40942</v>
      </c>
      <c r="P13" s="124">
        <f t="shared" si="5"/>
        <v>40943</v>
      </c>
      <c r="R13" s="1">
        <f ca="1">IF(INDEX(Holiday!$E:$E,ROW(),1)=0,"",INDEX(Holiday!$E:$E,ROW(),1))</f>
        <v>40546</v>
      </c>
    </row>
    <row r="14" spans="10:18" ht="20.100000000000001" customHeight="1" x14ac:dyDescent="0.15">
      <c r="J14" s="184" t="str">
        <f>IF($Q$1="非表示","",IF(ISERROR(MATCH(J13&amp;"_1",Item_Calc!$M:$M,0)),"",INDEX(Item_Calc!$1:$1048576,MATCH(J13&amp;"_1",Item_Calc!$M:$M,0),15)))</f>
        <v/>
      </c>
      <c r="K14" s="185" t="str">
        <f>IF($Q$1="非表示","",IF(ISERROR(MATCH(K13&amp;"_1",Item_Calc!$M:$M,0)),"",INDEX(Item_Calc!$1:$1048576,MATCH(K13&amp;"_1",Item_Calc!$M:$M,0),15)))</f>
        <v/>
      </c>
      <c r="L14" s="185" t="str">
        <f>IF($Q$1="非表示","",IF(ISERROR(MATCH(L13&amp;"_1",Item_Calc!$M:$M,0)),"",INDEX(Item_Calc!$1:$1048576,MATCH(L13&amp;"_1",Item_Calc!$M:$M,0),15)))</f>
        <v/>
      </c>
      <c r="M14" s="185" t="str">
        <f>IF($Q$1="非表示","",IF(ISERROR(MATCH(M13&amp;"_1",Item_Calc!$M:$M,0)),"",INDEX(Item_Calc!$1:$1048576,MATCH(M13&amp;"_1",Item_Calc!$M:$M,0),15)))</f>
        <v/>
      </c>
      <c r="N14" s="185" t="str">
        <f>IF($Q$1="非表示","",IF(ISERROR(MATCH(N13&amp;"_1",Item_Calc!$M:$M,0)),"",INDEX(Item_Calc!$1:$1048576,MATCH(N13&amp;"_1",Item_Calc!$M:$M,0),15)))</f>
        <v/>
      </c>
      <c r="O14" s="185" t="str">
        <f>IF($Q$1="非表示","",IF(ISERROR(MATCH(O13&amp;"_1",Item_Calc!$M:$M,0)),"",INDEX(Item_Calc!$1:$1048576,MATCH(O13&amp;"_1",Item_Calc!$M:$M,0),15)))</f>
        <v/>
      </c>
      <c r="P14" s="186" t="str">
        <f>IF($Q$1="非表示","",IF(ISERROR(MATCH(P13&amp;"_1",Item_Calc!$M:$M,0)),"",INDEX(Item_Calc!$1:$1048576,MATCH(P13&amp;"_1",Item_Calc!$M:$M,0),15)))</f>
        <v/>
      </c>
      <c r="R14" s="1" t="str">
        <f ca="1">IF(INDEX(Holiday!$E:$E,ROW(),1)=0,"",INDEX(Holiday!$E:$E,ROW(),1))</f>
        <v/>
      </c>
    </row>
    <row r="15" spans="10:18" ht="60" customHeight="1" x14ac:dyDescent="0.15">
      <c r="J15" s="122">
        <f>P13+1</f>
        <v>40944</v>
      </c>
      <c r="K15" s="123">
        <f t="shared" ref="K15:P15" si="6">J15+1</f>
        <v>40945</v>
      </c>
      <c r="L15" s="123">
        <f t="shared" si="6"/>
        <v>40946</v>
      </c>
      <c r="M15" s="123">
        <f t="shared" si="6"/>
        <v>40947</v>
      </c>
      <c r="N15" s="123">
        <f t="shared" si="6"/>
        <v>40948</v>
      </c>
      <c r="O15" s="123">
        <f t="shared" si="6"/>
        <v>40949</v>
      </c>
      <c r="P15" s="124">
        <f t="shared" si="6"/>
        <v>40950</v>
      </c>
      <c r="R15" s="1">
        <f ca="1">IF(INDEX(Holiday!$E:$E,ROW(),1)=0,"",INDEX(Holiday!$E:$E,ROW(),1))</f>
        <v>40553</v>
      </c>
    </row>
    <row r="16" spans="10:18" ht="20.100000000000001" customHeight="1" x14ac:dyDescent="0.15">
      <c r="J16" s="184" t="str">
        <f>IF($Q$1="非表示","",IF(ISERROR(MATCH(J15&amp;"_1",Item_Calc!$M:$M,0)),"",INDEX(Item_Calc!$1:$1048576,MATCH(J15&amp;"_1",Item_Calc!$M:$M,0),15)))</f>
        <v/>
      </c>
      <c r="K16" s="185" t="str">
        <f>IF($Q$1="非表示","",IF(ISERROR(MATCH(K15&amp;"_1",Item_Calc!$M:$M,0)),"",INDEX(Item_Calc!$1:$1048576,MATCH(K15&amp;"_1",Item_Calc!$M:$M,0),15)))</f>
        <v/>
      </c>
      <c r="L16" s="185" t="str">
        <f>IF($Q$1="非表示","",IF(ISERROR(MATCH(L15&amp;"_1",Item_Calc!$M:$M,0)),"",INDEX(Item_Calc!$1:$1048576,MATCH(L15&amp;"_1",Item_Calc!$M:$M,0),15)))</f>
        <v/>
      </c>
      <c r="M16" s="185" t="str">
        <f>IF($Q$1="非表示","",IF(ISERROR(MATCH(M15&amp;"_1",Item_Calc!$M:$M,0)),"",INDEX(Item_Calc!$1:$1048576,MATCH(M15&amp;"_1",Item_Calc!$M:$M,0),15)))</f>
        <v/>
      </c>
      <c r="N16" s="185" t="str">
        <f>IF($Q$1="非表示","",IF(ISERROR(MATCH(N15&amp;"_1",Item_Calc!$M:$M,0)),"",INDEX(Item_Calc!$1:$1048576,MATCH(N15&amp;"_1",Item_Calc!$M:$M,0),15)))</f>
        <v/>
      </c>
      <c r="O16" s="185" t="str">
        <f>IF($Q$1="非表示","",IF(ISERROR(MATCH(O15&amp;"_1",Item_Calc!$M:$M,0)),"",INDEX(Item_Calc!$1:$1048576,MATCH(O15&amp;"_1",Item_Calc!$M:$M,0),15)))</f>
        <v/>
      </c>
      <c r="P16" s="186" t="str">
        <f>IF($Q$1="非表示","",IF(ISERROR(MATCH(P15&amp;"_1",Item_Calc!$M:$M,0)),"",INDEX(Item_Calc!$1:$1048576,MATCH(P15&amp;"_1",Item_Calc!$M:$M,0),15)))</f>
        <v/>
      </c>
      <c r="R16" s="1" t="str">
        <f ca="1">IF(INDEX(Holiday!$E:$E,ROW(),1)=0,"",INDEX(Holiday!$E:$E,ROW(),1))</f>
        <v/>
      </c>
    </row>
    <row r="17" spans="6:18" ht="12.95" customHeight="1" x14ac:dyDescent="0.15">
      <c r="R17" s="1">
        <f ca="1">IF(INDEX(Holiday!$E:$E,ROW(),1)=0,"",INDEX(Holiday!$E:$E,ROW(),1))</f>
        <v>40585</v>
      </c>
    </row>
    <row r="18" spans="6:18" ht="14.25" customHeight="1" x14ac:dyDescent="0.15">
      <c r="F18" s="311" t="str">
        <f>IF(INDEX(組織名!$1:$1048576,1,2)=0,"",INDEX(組織名!$1:$1048576,1,2))</f>
        <v>xls-hashimoto</v>
      </c>
      <c r="G18" s="311"/>
      <c r="H18" s="311"/>
      <c r="I18" s="311"/>
      <c r="J18" s="311"/>
      <c r="K18" s="311"/>
      <c r="M18" s="87"/>
      <c r="N18" s="87"/>
      <c r="O18" s="73"/>
      <c r="P18" s="73"/>
      <c r="R18" s="1" t="str">
        <f ca="1">IF(INDEX(Holiday!$E:$E,ROW(),1)=0,"",INDEX(Holiday!$E:$E,ROW(),1))</f>
        <v/>
      </c>
    </row>
    <row r="19" spans="6:18" ht="14.25" customHeight="1" x14ac:dyDescent="0.15">
      <c r="R19" s="1">
        <f ca="1">IF(INDEX(Holiday!$E:$E,ROW(),1)=0,"",INDEX(Holiday!$E:$E,ROW(),1))</f>
        <v>40623</v>
      </c>
    </row>
    <row r="20" spans="6:18" ht="14.25" customHeight="1" x14ac:dyDescent="0.15">
      <c r="R20" s="1" t="str">
        <f ca="1">IF(INDEX(Holiday!$E:$E,ROW(),1)=0,"",INDEX(Holiday!$E:$E,ROW(),1))</f>
        <v/>
      </c>
    </row>
    <row r="21" spans="6:18" ht="14.25" customHeight="1" x14ac:dyDescent="0.15">
      <c r="R21" s="1">
        <f ca="1">IF(INDEX(Holiday!$E:$E,ROW(),1)=0,"",INDEX(Holiday!$E:$E,ROW(),1))</f>
        <v>40662</v>
      </c>
    </row>
    <row r="22" spans="6:18" ht="14.25" customHeight="1" x14ac:dyDescent="0.15">
      <c r="R22" s="1" t="str">
        <f ca="1">IF(INDEX(Holiday!$E:$E,ROW(),1)=0,"",INDEX(Holiday!$E:$E,ROW(),1))</f>
        <v/>
      </c>
    </row>
    <row r="23" spans="6:18" ht="14.25" customHeight="1" x14ac:dyDescent="0.15">
      <c r="R23" s="1" t="str">
        <f ca="1">IF(INDEX(Holiday!$E:$E,ROW(),1)=0,"",INDEX(Holiday!$E:$E,ROW(),1))</f>
        <v/>
      </c>
    </row>
    <row r="24" spans="6:18" ht="14.25" customHeight="1" x14ac:dyDescent="0.15">
      <c r="R24" s="1">
        <f ca="1">IF(INDEX(Holiday!$E:$E,ROW(),1)=0,"",INDEX(Holiday!$E:$E,ROW(),1))</f>
        <v>40666</v>
      </c>
    </row>
    <row r="25" spans="6:18" ht="14.25" customHeight="1" x14ac:dyDescent="0.15">
      <c r="R25" s="1">
        <f ca="1">IF(INDEX(Holiday!$E:$E,ROW(),1)=0,"",INDEX(Holiday!$E:$E,ROW(),1))</f>
        <v>40667</v>
      </c>
    </row>
    <row r="26" spans="6:18" ht="14.25" customHeight="1" x14ac:dyDescent="0.15">
      <c r="R26" s="1">
        <f ca="1">IF(INDEX(Holiday!$E:$E,ROW(),1)=0,"",INDEX(Holiday!$E:$E,ROW(),1))</f>
        <v>40668</v>
      </c>
    </row>
    <row r="27" spans="6:18" ht="14.25" customHeight="1" x14ac:dyDescent="0.15">
      <c r="R27" s="1" t="str">
        <f ca="1">IF(INDEX(Holiday!$E:$E,ROW(),1)=0,"",INDEX(Holiday!$E:$E,ROW(),1))</f>
        <v/>
      </c>
    </row>
    <row r="28" spans="6:18" ht="14.25" customHeight="1" x14ac:dyDescent="0.15">
      <c r="R28" s="1">
        <f ca="1">IF(INDEX(Holiday!$E:$E,ROW(),1)=0,"",INDEX(Holiday!$E:$E,ROW(),1))</f>
        <v>40742</v>
      </c>
    </row>
    <row r="29" spans="6:18" ht="14.25" customHeight="1" x14ac:dyDescent="0.15">
      <c r="R29" s="1" t="str">
        <f ca="1">IF(INDEX(Holiday!$E:$E,ROW(),1)=0,"",INDEX(Holiday!$E:$E,ROW(),1))</f>
        <v/>
      </c>
    </row>
    <row r="30" spans="6:18" ht="14.25" customHeight="1" x14ac:dyDescent="0.15">
      <c r="R30" s="1">
        <f ca="1">IF(INDEX(Holiday!$E:$E,ROW(),1)=0,"",INDEX(Holiday!$E:$E,ROW(),1))</f>
        <v>40805</v>
      </c>
    </row>
    <row r="31" spans="6:18" ht="14.25" customHeight="1" x14ac:dyDescent="0.15">
      <c r="R31" s="1" t="str">
        <f ca="1">IF(INDEX(Holiday!$E:$E,ROW(),1)=0,"",INDEX(Holiday!$E:$E,ROW(),1))</f>
        <v/>
      </c>
    </row>
    <row r="32" spans="6:18" ht="14.25" customHeight="1" x14ac:dyDescent="0.15">
      <c r="R32" s="1">
        <f ca="1">IF(INDEX(Holiday!$E:$E,ROW(),1)=0,"",INDEX(Holiday!$E:$E,ROW(),1))</f>
        <v>40809</v>
      </c>
    </row>
    <row r="33" spans="18:18" ht="14.25" customHeight="1" x14ac:dyDescent="0.15">
      <c r="R33" s="1" t="str">
        <f ca="1">IF(INDEX(Holiday!$E:$E,ROW(),1)=0,"",INDEX(Holiday!$E:$E,ROW(),1))</f>
        <v/>
      </c>
    </row>
    <row r="34" spans="18:18" ht="14.25" customHeight="1" x14ac:dyDescent="0.15">
      <c r="R34" s="1">
        <f ca="1">IF(INDEX(Holiday!$E:$E,ROW(),1)=0,"",INDEX(Holiday!$E:$E,ROW(),1))</f>
        <v>40826</v>
      </c>
    </row>
    <row r="35" spans="18:18" ht="14.25" customHeight="1" x14ac:dyDescent="0.15">
      <c r="R35" s="1" t="str">
        <f ca="1">IF(INDEX(Holiday!$E:$E,ROW(),1)=0,"",INDEX(Holiday!$E:$E,ROW(),1))</f>
        <v/>
      </c>
    </row>
    <row r="36" spans="18:18" ht="14.25" customHeight="1" x14ac:dyDescent="0.15">
      <c r="R36" s="1">
        <f ca="1">IF(INDEX(Holiday!$E:$E,ROW(),1)=0,"",INDEX(Holiday!$E:$E,ROW(),1))</f>
        <v>40850</v>
      </c>
    </row>
    <row r="37" spans="18:18" ht="14.25" customHeight="1" x14ac:dyDescent="0.15">
      <c r="R37" s="1" t="str">
        <f ca="1">IF(INDEX(Holiday!$E:$E,ROW(),1)=0,"",INDEX(Holiday!$E:$E,ROW(),1))</f>
        <v/>
      </c>
    </row>
    <row r="38" spans="18:18" ht="14.25" customHeight="1" x14ac:dyDescent="0.15">
      <c r="R38" s="1">
        <f ca="1">IF(INDEX(Holiday!$E:$E,ROW(),1)=0,"",INDEX(Holiday!$E:$E,ROW(),1))</f>
        <v>40870</v>
      </c>
    </row>
    <row r="39" spans="18:18" ht="14.25" customHeight="1" x14ac:dyDescent="0.15">
      <c r="R39" s="1" t="str">
        <f ca="1">IF(INDEX(Holiday!$E:$E,ROW(),1)=0,"",INDEX(Holiday!$E:$E,ROW(),1))</f>
        <v/>
      </c>
    </row>
    <row r="40" spans="18:18" ht="14.25" customHeight="1" x14ac:dyDescent="0.15">
      <c r="R40" s="1">
        <f ca="1">IF(INDEX(Holiday!$E:$E,ROW(),1)=0,"",INDEX(Holiday!$E:$E,ROW(),1))</f>
        <v>40900</v>
      </c>
    </row>
    <row r="41" spans="18:18" ht="14.25" customHeight="1" x14ac:dyDescent="0.15">
      <c r="R41" s="1" t="str">
        <f ca="1">IF(INDEX(Holiday!$E:$E,ROW(),1)=0,"",INDEX(Holiday!$E:$E,ROW(),1))</f>
        <v/>
      </c>
    </row>
    <row r="42" spans="18:18" ht="14.25" customHeight="1" x14ac:dyDescent="0.15">
      <c r="R42" s="1">
        <f ca="1">IF(INDEX(Holiday!$E:$E,ROW(),1)=0,"",INDEX(Holiday!$E:$E,ROW(),1))</f>
        <v>40907</v>
      </c>
    </row>
    <row r="43" spans="18:18" ht="14.25" customHeight="1" x14ac:dyDescent="0.15">
      <c r="R43" s="1">
        <f ca="1">IF(INDEX(Holiday!$E:$E,ROW(),1)=0,"",INDEX(Holiday!$E:$E,ROW(),1))</f>
        <v>40908</v>
      </c>
    </row>
    <row r="44" spans="18:18" ht="14.25" customHeight="1" x14ac:dyDescent="0.15">
      <c r="R44" s="1">
        <f ca="1">IF(INDEX(Holiday!$E:$E,ROW(),1)=0,"",INDEX(Holiday!$E:$E,ROW(),1))</f>
        <v>40909</v>
      </c>
    </row>
    <row r="45" spans="18:18" ht="14.25" customHeight="1" x14ac:dyDescent="0.15">
      <c r="R45" s="1">
        <f ca="1">IF(INDEX(Holiday!$E:$E,ROW(),1)=0,"",INDEX(Holiday!$E:$E,ROW(),1))</f>
        <v>40910</v>
      </c>
    </row>
    <row r="46" spans="18:18" ht="14.25" customHeight="1" x14ac:dyDescent="0.15">
      <c r="R46" s="1">
        <f ca="1">IF(INDEX(Holiday!$E:$E,ROW(),1)=0,"",INDEX(Holiday!$E:$E,ROW(),1))</f>
        <v>40911</v>
      </c>
    </row>
    <row r="47" spans="18:18" ht="14.25" customHeight="1" x14ac:dyDescent="0.15">
      <c r="R47" s="1" t="str">
        <f ca="1">IF(INDEX(Holiday!$E:$E,ROW(),1)=0,"",INDEX(Holiday!$E:$E,ROW(),1))</f>
        <v/>
      </c>
    </row>
    <row r="48" spans="18:18" ht="14.25" customHeight="1" x14ac:dyDescent="0.15">
      <c r="R48" s="1">
        <f ca="1">IF(INDEX(Holiday!$E:$E,ROW(),1)=0,"",INDEX(Holiday!$E:$E,ROW(),1))</f>
        <v>40917</v>
      </c>
    </row>
    <row r="49" spans="18:18" ht="14.25" customHeight="1" x14ac:dyDescent="0.15">
      <c r="R49" s="1" t="str">
        <f ca="1">IF(INDEX(Holiday!$E:$E,ROW(),1)=0,"",INDEX(Holiday!$E:$E,ROW(),1))</f>
        <v/>
      </c>
    </row>
    <row r="50" spans="18:18" ht="14.25" customHeight="1" x14ac:dyDescent="0.15">
      <c r="R50" s="1">
        <f ca="1">IF(INDEX(Holiday!$E:$E,ROW(),1)=0,"",INDEX(Holiday!$E:$E,ROW(),1))</f>
        <v>40950</v>
      </c>
    </row>
    <row r="51" spans="18:18" ht="14.25" customHeight="1" x14ac:dyDescent="0.15">
      <c r="R51" s="1" t="str">
        <f ca="1">IF(INDEX(Holiday!$E:$E,ROW(),1)=0,"",INDEX(Holiday!$E:$E,ROW(),1))</f>
        <v/>
      </c>
    </row>
    <row r="52" spans="18:18" ht="14.25" customHeight="1" x14ac:dyDescent="0.15">
      <c r="R52" s="1">
        <f ca="1">IF(INDEX(Holiday!$E:$E,ROW(),1)=0,"",INDEX(Holiday!$E:$E,ROW(),1))</f>
        <v>40988</v>
      </c>
    </row>
    <row r="53" spans="18:18" ht="14.25" customHeight="1" x14ac:dyDescent="0.15">
      <c r="R53" s="1" t="str">
        <f ca="1">IF(INDEX(Holiday!$E:$E,ROW(),1)=0,"",INDEX(Holiday!$E:$E,ROW(),1))</f>
        <v/>
      </c>
    </row>
    <row r="54" spans="18:18" ht="14.25" customHeight="1" x14ac:dyDescent="0.15">
      <c r="R54" s="1">
        <f ca="1">IF(INDEX(Holiday!$E:$E,ROW(),1)=0,"",INDEX(Holiday!$E:$E,ROW(),1))</f>
        <v>41028</v>
      </c>
    </row>
    <row r="55" spans="18:18" ht="14.25" customHeight="1" x14ac:dyDescent="0.15">
      <c r="R55" s="1">
        <f ca="1">IF(INDEX(Holiday!$E:$E,ROW(),1)=0,"",INDEX(Holiday!$E:$E,ROW(),1))</f>
        <v>41029</v>
      </c>
    </row>
    <row r="56" spans="18:18" ht="14.25" customHeight="1" x14ac:dyDescent="0.15">
      <c r="R56" s="1" t="str">
        <f ca="1">IF(INDEX(Holiday!$E:$E,ROW(),1)=0,"",INDEX(Holiday!$E:$E,ROW(),1))</f>
        <v/>
      </c>
    </row>
    <row r="57" spans="18:18" ht="14.25" customHeight="1" x14ac:dyDescent="0.15">
      <c r="R57" s="1">
        <f ca="1">IF(INDEX(Holiday!$E:$E,ROW(),1)=0,"",INDEX(Holiday!$E:$E,ROW(),1))</f>
        <v>41032</v>
      </c>
    </row>
    <row r="58" spans="18:18" ht="14.25" customHeight="1" x14ac:dyDescent="0.15">
      <c r="R58" s="1">
        <f ca="1">IF(INDEX(Holiday!$E:$E,ROW(),1)=0,"",INDEX(Holiday!$E:$E,ROW(),1))</f>
        <v>41033</v>
      </c>
    </row>
    <row r="59" spans="18:18" ht="14.25" customHeight="1" x14ac:dyDescent="0.15">
      <c r="R59" s="1">
        <f ca="1">IF(INDEX(Holiday!$E:$E,ROW(),1)=0,"",INDEX(Holiday!$E:$E,ROW(),1))</f>
        <v>41034</v>
      </c>
    </row>
    <row r="60" spans="18:18" ht="14.25" customHeight="1" x14ac:dyDescent="0.15">
      <c r="R60" s="1" t="str">
        <f ca="1">IF(INDEX(Holiday!$E:$E,ROW(),1)=0,"",INDEX(Holiday!$E:$E,ROW(),1))</f>
        <v/>
      </c>
    </row>
    <row r="61" spans="18:18" ht="14.25" customHeight="1" x14ac:dyDescent="0.15">
      <c r="R61" s="1">
        <f ca="1">IF(INDEX(Holiday!$E:$E,ROW(),1)=0,"",INDEX(Holiday!$E:$E,ROW(),1))</f>
        <v>41106</v>
      </c>
    </row>
    <row r="62" spans="18:18" ht="14.25" customHeight="1" x14ac:dyDescent="0.15">
      <c r="R62" s="1" t="str">
        <f ca="1">IF(INDEX(Holiday!$E:$E,ROW(),1)=0,"",INDEX(Holiday!$E:$E,ROW(),1))</f>
        <v/>
      </c>
    </row>
    <row r="63" spans="18:18" ht="14.25" customHeight="1" x14ac:dyDescent="0.15">
      <c r="R63" s="1">
        <f ca="1">IF(INDEX(Holiday!$E:$E,ROW(),1)=0,"",INDEX(Holiday!$E:$E,ROW(),1))</f>
        <v>41169</v>
      </c>
    </row>
    <row r="64" spans="18:18" x14ac:dyDescent="0.15">
      <c r="R64" s="1" t="str">
        <f ca="1">IF(INDEX(Holiday!$E:$E,ROW(),1)=0,"",INDEX(Holiday!$E:$E,ROW(),1))</f>
        <v/>
      </c>
    </row>
    <row r="65" spans="18:18" x14ac:dyDescent="0.15">
      <c r="R65" s="1">
        <f ca="1">IF(INDEX(Holiday!$E:$E,ROW(),1)=0,"",INDEX(Holiday!$E:$E,ROW(),1))</f>
        <v>41174</v>
      </c>
    </row>
    <row r="66" spans="18:18" x14ac:dyDescent="0.15">
      <c r="R66" s="1" t="str">
        <f ca="1">IF(INDEX(Holiday!$E:$E,ROW(),1)=0,"",INDEX(Holiday!$E:$E,ROW(),1))</f>
        <v/>
      </c>
    </row>
    <row r="67" spans="18:18" x14ac:dyDescent="0.15">
      <c r="R67" s="1">
        <f ca="1">IF(INDEX(Holiday!$E:$E,ROW(),1)=0,"",INDEX(Holiday!$E:$E,ROW(),1))</f>
        <v>41190</v>
      </c>
    </row>
    <row r="68" spans="18:18" x14ac:dyDescent="0.15">
      <c r="R68" s="1" t="str">
        <f ca="1">IF(INDEX(Holiday!$E:$E,ROW(),1)=0,"",INDEX(Holiday!$E:$E,ROW(),1))</f>
        <v/>
      </c>
    </row>
    <row r="69" spans="18:18" x14ac:dyDescent="0.15">
      <c r="R69" s="1">
        <f ca="1">IF(INDEX(Holiday!$E:$E,ROW(),1)=0,"",INDEX(Holiday!$E:$E,ROW(),1))</f>
        <v>41216</v>
      </c>
    </row>
    <row r="70" spans="18:18" x14ac:dyDescent="0.15">
      <c r="R70" s="1" t="str">
        <f ca="1">IF(INDEX(Holiday!$E:$E,ROW(),1)=0,"",INDEX(Holiday!$E:$E,ROW(),1))</f>
        <v/>
      </c>
    </row>
    <row r="71" spans="18:18" x14ac:dyDescent="0.15">
      <c r="R71" s="1">
        <f ca="1">IF(INDEX(Holiday!$E:$E,ROW(),1)=0,"",INDEX(Holiday!$E:$E,ROW(),1))</f>
        <v>41236</v>
      </c>
    </row>
    <row r="72" spans="18:18" x14ac:dyDescent="0.15">
      <c r="R72" s="1" t="str">
        <f ca="1">IF(INDEX(Holiday!$E:$E,ROW(),1)=0,"",INDEX(Holiday!$E:$E,ROW(),1))</f>
        <v/>
      </c>
    </row>
    <row r="73" spans="18:18" x14ac:dyDescent="0.15">
      <c r="R73" s="1">
        <f ca="1">IF(INDEX(Holiday!$E:$E,ROW(),1)=0,"",INDEX(Holiday!$E:$E,ROW(),1))</f>
        <v>41266</v>
      </c>
    </row>
    <row r="74" spans="18:18" x14ac:dyDescent="0.15">
      <c r="R74" s="1">
        <f ca="1">IF(INDEX(Holiday!$E:$E,ROW(),1)=0,"",INDEX(Holiday!$E:$E,ROW(),1))</f>
        <v>41267</v>
      </c>
    </row>
    <row r="75" spans="18:18" x14ac:dyDescent="0.15">
      <c r="R75" s="1">
        <f ca="1">IF(INDEX(Holiday!$E:$E,ROW(),1)=0,"",INDEX(Holiday!$E:$E,ROW(),1))</f>
        <v>41273</v>
      </c>
    </row>
    <row r="76" spans="18:18" x14ac:dyDescent="0.15">
      <c r="R76" s="1">
        <f ca="1">IF(INDEX(Holiday!$E:$E,ROW(),1)=0,"",INDEX(Holiday!$E:$E,ROW(),1))</f>
        <v>41274</v>
      </c>
    </row>
    <row r="77" spans="18:18" x14ac:dyDescent="0.15">
      <c r="R77" s="1">
        <f ca="1">IF(INDEX(Holiday!$E:$E,ROW(),1)=0,"",INDEX(Holiday!$E:$E,ROW(),1))</f>
        <v>41275</v>
      </c>
    </row>
    <row r="78" spans="18:18" x14ac:dyDescent="0.15">
      <c r="R78" s="1">
        <f ca="1">IF(INDEX(Holiday!$E:$E,ROW(),1)=0,"",INDEX(Holiday!$E:$E,ROW(),1))</f>
        <v>41276</v>
      </c>
    </row>
    <row r="79" spans="18:18" x14ac:dyDescent="0.15">
      <c r="R79" s="1">
        <f ca="1">IF(INDEX(Holiday!$E:$E,ROW(),1)=0,"",INDEX(Holiday!$E:$E,ROW(),1))</f>
        <v>41277</v>
      </c>
    </row>
    <row r="80" spans="18:18" x14ac:dyDescent="0.15">
      <c r="R80" s="1" t="str">
        <f ca="1">IF(INDEX(Holiday!$E:$E,ROW(),1)=0,"",INDEX(Holiday!$E:$E,ROW(),1))</f>
        <v/>
      </c>
    </row>
    <row r="81" spans="18:18" x14ac:dyDescent="0.15">
      <c r="R81" s="1">
        <f ca="1">IF(INDEX(Holiday!$E:$E,ROW(),1)=0,"",INDEX(Holiday!$E:$E,ROW(),1))</f>
        <v>41288</v>
      </c>
    </row>
    <row r="82" spans="18:18" x14ac:dyDescent="0.15">
      <c r="R82" s="1" t="str">
        <f ca="1">IF(INDEX(Holiday!$E:$E,ROW(),1)=0,"",INDEX(Holiday!$E:$E,ROW(),1))</f>
        <v/>
      </c>
    </row>
    <row r="83" spans="18:18" x14ac:dyDescent="0.15">
      <c r="R83" s="1">
        <f ca="1">IF(INDEX(Holiday!$E:$E,ROW(),1)=0,"",INDEX(Holiday!$E:$E,ROW(),1))</f>
        <v>41316</v>
      </c>
    </row>
    <row r="84" spans="18:18" x14ac:dyDescent="0.15">
      <c r="R84" s="1" t="str">
        <f ca="1">IF(INDEX(Holiday!$E:$E,ROW(),1)=0,"",INDEX(Holiday!$E:$E,ROW(),1))</f>
        <v/>
      </c>
    </row>
    <row r="85" spans="18:18" x14ac:dyDescent="0.15">
      <c r="R85" s="1">
        <f ca="1">IF(INDEX(Holiday!$E:$E,ROW(),1)=0,"",INDEX(Holiday!$E:$E,ROW(),1))</f>
        <v>41353</v>
      </c>
    </row>
    <row r="86" spans="18:18" x14ac:dyDescent="0.15">
      <c r="R86" s="1" t="str">
        <f ca="1">IF(INDEX(Holiday!$E:$E,ROW(),1)=0,"",INDEX(Holiday!$E:$E,ROW(),1))</f>
        <v/>
      </c>
    </row>
    <row r="87" spans="18:18" x14ac:dyDescent="0.15">
      <c r="R87" s="1">
        <f ca="1">IF(INDEX(Holiday!$E:$E,ROW(),1)=0,"",INDEX(Holiday!$E:$E,ROW(),1))</f>
        <v>41393</v>
      </c>
    </row>
    <row r="88" spans="18:18" x14ac:dyDescent="0.15">
      <c r="R88" s="1" t="str">
        <f ca="1">IF(INDEX(Holiday!$E:$E,ROW(),1)=0,"",INDEX(Holiday!$E:$E,ROW(),1))</f>
        <v/>
      </c>
    </row>
    <row r="89" spans="18:18" x14ac:dyDescent="0.15">
      <c r="R89" s="1" t="str">
        <f ca="1">IF(INDEX(Holiday!$E:$E,ROW(),1)=0,"",INDEX(Holiday!$E:$E,ROW(),1))</f>
        <v/>
      </c>
    </row>
    <row r="90" spans="18:18" x14ac:dyDescent="0.15">
      <c r="R90" s="1">
        <f ca="1">IF(INDEX(Holiday!$E:$E,ROW(),1)=0,"",INDEX(Holiday!$E:$E,ROW(),1))</f>
        <v>41397</v>
      </c>
    </row>
    <row r="91" spans="18:18" x14ac:dyDescent="0.15">
      <c r="R91" s="1">
        <f ca="1">IF(INDEX(Holiday!$E:$E,ROW(),1)=0,"",INDEX(Holiday!$E:$E,ROW(),1))</f>
        <v>41398</v>
      </c>
    </row>
    <row r="92" spans="18:18" x14ac:dyDescent="0.15">
      <c r="R92" s="1">
        <f ca="1">IF(INDEX(Holiday!$E:$E,ROW(),1)=0,"",INDEX(Holiday!$E:$E,ROW(),1))</f>
        <v>41399</v>
      </c>
    </row>
    <row r="93" spans="18:18" x14ac:dyDescent="0.15">
      <c r="R93" s="1">
        <f ca="1">IF(INDEX(Holiday!$E:$E,ROW(),1)=0,"",INDEX(Holiday!$E:$E,ROW(),1))</f>
        <v>41400</v>
      </c>
    </row>
    <row r="94" spans="18:18" x14ac:dyDescent="0.15">
      <c r="R94" s="1">
        <f ca="1">IF(INDEX(Holiday!$E:$E,ROW(),1)=0,"",INDEX(Holiday!$E:$E,ROW(),1))</f>
        <v>41470</v>
      </c>
    </row>
    <row r="95" spans="18:18" x14ac:dyDescent="0.15">
      <c r="R95" s="1" t="str">
        <f ca="1">IF(INDEX(Holiday!$E:$E,ROW(),1)=0,"",INDEX(Holiday!$E:$E,ROW(),1))</f>
        <v/>
      </c>
    </row>
    <row r="96" spans="18:18" x14ac:dyDescent="0.15">
      <c r="R96" s="1">
        <f ca="1">IF(INDEX(Holiday!$E:$E,ROW(),1)=0,"",INDEX(Holiday!$E:$E,ROW(),1))</f>
        <v>41533</v>
      </c>
    </row>
    <row r="97" spans="18:18" x14ac:dyDescent="0.15">
      <c r="R97" s="1" t="str">
        <f ca="1">IF(INDEX(Holiday!$E:$E,ROW(),1)=0,"",INDEX(Holiday!$E:$E,ROW(),1))</f>
        <v/>
      </c>
    </row>
    <row r="98" spans="18:18" x14ac:dyDescent="0.15">
      <c r="R98" s="1">
        <f ca="1">IF(INDEX(Holiday!$E:$E,ROW(),1)=0,"",INDEX(Holiday!$E:$E,ROW(),1))</f>
        <v>41540</v>
      </c>
    </row>
    <row r="99" spans="18:18" x14ac:dyDescent="0.15">
      <c r="R99" s="1" t="str">
        <f ca="1">IF(INDEX(Holiday!$E:$E,ROW(),1)=0,"",INDEX(Holiday!$E:$E,ROW(),1))</f>
        <v/>
      </c>
    </row>
    <row r="100" spans="18:18" x14ac:dyDescent="0.15">
      <c r="R100" s="1">
        <f ca="1">IF(INDEX(Holiday!$E:$E,ROW(),1)=0,"",INDEX(Holiday!$E:$E,ROW(),1))</f>
        <v>41561</v>
      </c>
    </row>
    <row r="101" spans="18:18" x14ac:dyDescent="0.15">
      <c r="R101" s="1" t="str">
        <f ca="1">IF(INDEX(Holiday!$E:$E,ROW(),1)=0,"",INDEX(Holiday!$E:$E,ROW(),1))</f>
        <v/>
      </c>
    </row>
    <row r="102" spans="18:18" x14ac:dyDescent="0.15">
      <c r="R102" s="1">
        <f ca="1">IF(INDEX(Holiday!$E:$E,ROW(),1)=0,"",INDEX(Holiday!$E:$E,ROW(),1))</f>
        <v>41581</v>
      </c>
    </row>
    <row r="103" spans="18:18" x14ac:dyDescent="0.15">
      <c r="R103" s="1">
        <f ca="1">IF(INDEX(Holiday!$E:$E,ROW(),1)=0,"",INDEX(Holiday!$E:$E,ROW(),1))</f>
        <v>41582</v>
      </c>
    </row>
    <row r="104" spans="18:18" x14ac:dyDescent="0.15">
      <c r="R104" s="1">
        <f ca="1">IF(INDEX(Holiday!$E:$E,ROW(),1)=0,"",INDEX(Holiday!$E:$E,ROW(),1))</f>
        <v>41601</v>
      </c>
    </row>
    <row r="105" spans="18:18" x14ac:dyDescent="0.15">
      <c r="R105" s="1" t="str">
        <f ca="1">IF(INDEX(Holiday!$E:$E,ROW(),1)=0,"",INDEX(Holiday!$E:$E,ROW(),1))</f>
        <v/>
      </c>
    </row>
    <row r="106" spans="18:18" x14ac:dyDescent="0.15">
      <c r="R106" s="1">
        <f ca="1">IF(INDEX(Holiday!$E:$E,ROW(),1)=0,"",INDEX(Holiday!$E:$E,ROW(),1))</f>
        <v>41631</v>
      </c>
    </row>
    <row r="107" spans="18:18" x14ac:dyDescent="0.15">
      <c r="R107" s="1" t="str">
        <f ca="1">IF(INDEX(Holiday!$E:$E,ROW(),1)=0,"",INDEX(Holiday!$E:$E,ROW(),1))</f>
        <v/>
      </c>
    </row>
    <row r="108" spans="18:18" x14ac:dyDescent="0.15">
      <c r="R108" s="1">
        <f ca="1">IF(INDEX(Holiday!$E:$E,ROW(),1)=0,"",INDEX(Holiday!$E:$E,ROW(),1))</f>
        <v>41638</v>
      </c>
    </row>
    <row r="109" spans="18:18" x14ac:dyDescent="0.15">
      <c r="R109" s="1">
        <f ca="1">IF(INDEX(Holiday!$E:$E,ROW(),1)=0,"",INDEX(Holiday!$E:$E,ROW(),1))</f>
        <v>41639</v>
      </c>
    </row>
    <row r="110" spans="18:18" x14ac:dyDescent="0.15">
      <c r="R110" s="1" t="str">
        <f>IF(INDEX(Holiday!$E:$E,ROW(),1)=0,"",INDEX(Holiday!$E:$E,ROW(),1))</f>
        <v/>
      </c>
    </row>
    <row r="111" spans="18:18" x14ac:dyDescent="0.15">
      <c r="R111" s="1" t="str">
        <f>IF(INDEX(Holiday!$E:$E,ROW(),1)=0,"",INDEX(Holiday!$E:$E,ROW(),1))</f>
        <v/>
      </c>
    </row>
    <row r="112" spans="18:18" x14ac:dyDescent="0.15">
      <c r="R112" s="1" t="str">
        <f>IF(INDEX(Holiday!$E:$E,ROW(),1)=0,"",INDEX(Holiday!$E:$E,ROW(),1))</f>
        <v/>
      </c>
    </row>
    <row r="113" spans="18:18" x14ac:dyDescent="0.15">
      <c r="R113" s="1" t="str">
        <f>IF(INDEX(Holiday!$E:$E,ROW(),1)=0,"",INDEX(Holiday!$E:$E,ROW(),1))</f>
        <v/>
      </c>
    </row>
    <row r="114" spans="18:18" x14ac:dyDescent="0.15">
      <c r="R114" s="1" t="str">
        <f>IF(INDEX(Holiday!$E:$E,ROW(),1)=0,"",INDEX(Holiday!$E:$E,ROW(),1))</f>
        <v/>
      </c>
    </row>
    <row r="115" spans="18:18" x14ac:dyDescent="0.15">
      <c r="R115" s="1" t="str">
        <f>IF(INDEX(Holiday!$E:$E,ROW(),1)=0,"",INDEX(Holiday!$E:$E,ROW(),1))</f>
        <v/>
      </c>
    </row>
    <row r="116" spans="18:18" x14ac:dyDescent="0.15">
      <c r="R116" s="1" t="str">
        <f>IF(INDEX(Holiday!$E:$E,ROW(),1)=0,"",INDEX(Holiday!$E:$E,ROW(),1))</f>
        <v/>
      </c>
    </row>
    <row r="117" spans="18:18" x14ac:dyDescent="0.15">
      <c r="R117" s="1" t="str">
        <f>IF(INDEX(Holiday!$E:$E,ROW(),1)=0,"",INDEX(Holiday!$E:$E,ROW(),1))</f>
        <v/>
      </c>
    </row>
    <row r="118" spans="18:18" x14ac:dyDescent="0.15">
      <c r="R118" s="1" t="str">
        <f>IF(INDEX(Holiday!$E:$E,ROW(),1)=0,"",INDEX(Holiday!$E:$E,ROW(),1))</f>
        <v/>
      </c>
    </row>
    <row r="119" spans="18:18" x14ac:dyDescent="0.15">
      <c r="R119" s="1" t="str">
        <f>IF(INDEX(Holiday!$E:$E,ROW(),1)=0,"",INDEX(Holiday!$E:$E,ROW(),1))</f>
        <v/>
      </c>
    </row>
    <row r="120" spans="18:18" x14ac:dyDescent="0.15">
      <c r="R120" s="1" t="str">
        <f>IF(INDEX(Holiday!$E:$E,ROW(),1)=0,"",INDEX(Holiday!$E:$E,ROW(),1))</f>
        <v/>
      </c>
    </row>
    <row r="121" spans="18:18" x14ac:dyDescent="0.15">
      <c r="R121" s="1" t="str">
        <f>IF(INDEX(Holiday!$E:$E,ROW(),1)=0,"",INDEX(Holiday!$E:$E,ROW(),1))</f>
        <v/>
      </c>
    </row>
    <row r="122" spans="18:18" x14ac:dyDescent="0.15">
      <c r="R122" s="1"/>
    </row>
  </sheetData>
  <sheetCalcPr fullCalcOnLoad="1"/>
  <mergeCells count="4">
    <mergeCell ref="L1:M3"/>
    <mergeCell ref="J2:K3"/>
    <mergeCell ref="F18:K18"/>
    <mergeCell ref="J1:K1"/>
  </mergeCells>
  <phoneticPr fontId="2"/>
  <conditionalFormatting sqref="J32:P32 J22:P22 J24:P24 J26:P26 J28:P28 J30:P30">
    <cfRule type="expression" dxfId="12" priority="1" stopIfTrue="1">
      <formula>MONTH(J22)&lt;&gt;MONTH($L$1)</formula>
    </cfRule>
    <cfRule type="expression" dxfId="11" priority="2" stopIfTrue="1">
      <formula>AND(MONTH(J22)=MONTH($L$1),NOT(ISERROR(MATCH(J22,$R$1:$R$113,0))))</formula>
    </cfRule>
  </conditionalFormatting>
  <conditionalFormatting sqref="J21:P21 J23:P23 J25:P25 J27:P27 J29:P29 J31:P31">
    <cfRule type="expression" dxfId="10" priority="3" stopIfTrue="1">
      <formula>MONTH(J21)&lt;&gt;MONTH(#REF!)</formula>
    </cfRule>
    <cfRule type="expression" dxfId="9" priority="4" stopIfTrue="1">
      <formula>AND(MONTH(J21)=MONTH(#REF!),NOT(ISERROR(MATCH(J21,$R$1:$R$151,0))))</formula>
    </cfRule>
  </conditionalFormatting>
  <conditionalFormatting sqref="J5:P5 J7:P7 J9:P9 J11:P11 J13:P13 J15:P15">
    <cfRule type="expression" dxfId="8" priority="5" stopIfTrue="1">
      <formula>MONTH(J5)&lt;&gt;MONTH($L$1)</formula>
    </cfRule>
    <cfRule type="expression" dxfId="7" priority="6" stopIfTrue="1">
      <formula>AND(MONTH(J5)=MONTH($L$1),NOT(ISERROR(MATCH(J5,$R$1:$R$151,0))))</formula>
    </cfRule>
  </conditionalFormatting>
  <conditionalFormatting sqref="J6:P6 J8:P8 J10:P10 J12:P12 J14:P14 J16:P16">
    <cfRule type="expression" dxfId="6" priority="7" stopIfTrue="1">
      <formula>MONTH(J6)&lt;&gt;MONTH($C$1)</formula>
    </cfRule>
    <cfRule type="expression" dxfId="5" priority="8" stopIfTrue="1">
      <formula>AND(MONTH(J6)=MONTH($C$1),NOT(ISERROR(MATCH(J6,$I$1:$I$112,0))))</formula>
    </cfRule>
  </conditionalFormatting>
  <dataValidations count="1">
    <dataValidation type="list" allowBlank="1" showInputMessage="1" showErrorMessage="1" sqref="Q1">
      <formula1>"表示,非表示"</formula1>
    </dataValidation>
  </dataValidations>
  <printOptions horizontalCentered="1" verticalCentered="1"/>
  <pageMargins left="0" right="0" top="0" bottom="0" header="0" footer="0"/>
  <pageSetup paperSize="9" orientation="landscape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8" r:id="rId4" name="SpinButton2">
          <controlPr defaultSize="0" print="0" autoLine="0" autoPict="0" linkedCell="Holiday!B1" r:id="rId5">
            <anchor moveWithCells="1">
              <from>
                <xdr:col>10</xdr:col>
                <xdr:colOff>0</xdr:colOff>
                <xdr:row>0</xdr:row>
                <xdr:rowOff>0</xdr:rowOff>
              </from>
              <to>
                <xdr:col>11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8" r:id="rId4" name="SpinButton2"/>
      </mc:Fallback>
    </mc:AlternateContent>
    <mc:AlternateContent xmlns:mc="http://schemas.openxmlformats.org/markup-compatibility/2006">
      <mc:Choice Requires="x14">
        <control shapeId="9217" r:id="rId6" name="SpinButton1">
          <controlPr defaultSize="0" print="0" autoLine="0" linkedCell="Holiday!B2" r:id="rId5">
            <anchor moveWithCells="1">
              <from>
                <xdr:col>13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9217" r:id="rId6" name="Spin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U122"/>
  <sheetViews>
    <sheetView showGridLines="0" view="pageBreakPreview" zoomScaleNormal="100" workbookViewId="0">
      <pane ySplit="2" topLeftCell="A3" activePane="bottomLeft" state="frozen"/>
      <selection pane="bottomLeft" activeCell="T1" sqref="T1"/>
    </sheetView>
  </sheetViews>
  <sheetFormatPr defaultRowHeight="14.25" x14ac:dyDescent="0.15"/>
  <cols>
    <col min="1" max="1" width="3.125" style="3" customWidth="1"/>
    <col min="2" max="2" width="3.625" style="3" customWidth="1"/>
    <col min="3" max="16" width="5.875" style="3" customWidth="1"/>
    <col min="17" max="17" width="2.625" style="3" customWidth="1"/>
    <col min="18" max="18" width="1.625" style="3" customWidth="1"/>
    <col min="19" max="19" width="3.125" style="3" customWidth="1"/>
    <col min="20" max="20" width="9" style="3"/>
    <col min="21" max="21" width="10.625" style="3" customWidth="1"/>
    <col min="22" max="16384" width="9" style="3"/>
  </cols>
  <sheetData>
    <row r="1" spans="1:21" ht="30" customHeight="1" x14ac:dyDescent="0.15">
      <c r="A1" s="322">
        <f>DATE(Holiday!B1,Holiday!B2,1)</f>
        <v>40909</v>
      </c>
      <c r="B1" s="322"/>
      <c r="C1" s="322"/>
      <c r="D1" s="322"/>
      <c r="E1" s="322"/>
      <c r="O1" s="321">
        <f>A1</f>
        <v>40909</v>
      </c>
      <c r="P1" s="321"/>
      <c r="Q1" s="321"/>
      <c r="R1" s="321"/>
      <c r="S1" s="321"/>
      <c r="T1" s="179" t="s">
        <v>38</v>
      </c>
      <c r="U1" s="1" t="str">
        <f>IF(INDEX(Holiday!$E:$E,ROW(),1)=0,"",INDEX(Holiday!$E:$E,ROW(),1))</f>
        <v/>
      </c>
    </row>
    <row r="2" spans="1:21" ht="15" customHeight="1" x14ac:dyDescent="0.15">
      <c r="A2" s="139"/>
      <c r="B2" s="140"/>
      <c r="C2" s="141"/>
      <c r="D2" s="142">
        <v>7</v>
      </c>
      <c r="E2" s="142">
        <f t="shared" ref="E2:P2" si="0">D2+1</f>
        <v>8</v>
      </c>
      <c r="F2" s="142">
        <f t="shared" si="0"/>
        <v>9</v>
      </c>
      <c r="G2" s="142">
        <f t="shared" si="0"/>
        <v>10</v>
      </c>
      <c r="H2" s="142">
        <f t="shared" si="0"/>
        <v>11</v>
      </c>
      <c r="I2" s="142">
        <f t="shared" si="0"/>
        <v>12</v>
      </c>
      <c r="J2" s="142">
        <f t="shared" si="0"/>
        <v>13</v>
      </c>
      <c r="K2" s="142">
        <f t="shared" si="0"/>
        <v>14</v>
      </c>
      <c r="L2" s="142">
        <f t="shared" si="0"/>
        <v>15</v>
      </c>
      <c r="M2" s="142">
        <f t="shared" si="0"/>
        <v>16</v>
      </c>
      <c r="N2" s="142">
        <f t="shared" si="0"/>
        <v>17</v>
      </c>
      <c r="O2" s="142">
        <f>N2+1</f>
        <v>18</v>
      </c>
      <c r="P2" s="143">
        <f t="shared" si="0"/>
        <v>19</v>
      </c>
      <c r="Q2" s="144"/>
      <c r="R2" s="144"/>
      <c r="S2" s="139"/>
      <c r="U2" s="1"/>
    </row>
    <row r="3" spans="1:21" ht="12.6" customHeight="1" x14ac:dyDescent="0.15">
      <c r="A3" s="133">
        <f>A1</f>
        <v>40909</v>
      </c>
      <c r="B3" s="137">
        <f>A3</f>
        <v>40909</v>
      </c>
      <c r="C3" s="187" t="str">
        <f>IF($T$1="非表示","",IF(ISERROR(MATCH($A3&amp;IF(C$2=0,"","_"&amp;C$2),Item_Calc!$P:$P,0)),"",INDEX(Item_Calc!$1:$1048576,MATCH($A3&amp;IF(C$2=0,"","_"&amp;C$2),Item_Calc!$P:$P,0),17)))</f>
        <v/>
      </c>
      <c r="D3" s="188" t="str">
        <f>IF($T$1="非表示","",IF(ISERROR(MATCH($A3&amp;IF(D$2=0,"","_"&amp;D$2),Item_Calc!$P:$P,0)),"",INDEX(Item_Calc!$1:$1048576,MATCH($A3&amp;IF(D$2=0,"","_"&amp;D$2),Item_Calc!$P:$P,0),17)))</f>
        <v/>
      </c>
      <c r="E3" s="188" t="str">
        <f>IF($T$1="非表示","",IF(ISERROR(MATCH($A3&amp;IF(E$2=0,"","_"&amp;E$2),Item_Calc!$P:$P,0)),"",INDEX(Item_Calc!$1:$1048576,MATCH($A3&amp;IF(E$2=0,"","_"&amp;E$2),Item_Calc!$P:$P,0),17)))</f>
        <v/>
      </c>
      <c r="F3" s="188" t="str">
        <f>IF($T$1="非表示","",IF(ISERROR(MATCH($A3&amp;IF(F$2=0,"","_"&amp;F$2),Item_Calc!$P:$P,0)),"",INDEX(Item_Calc!$1:$1048576,MATCH($A3&amp;IF(F$2=0,"","_"&amp;F$2),Item_Calc!$P:$P,0),17)))</f>
        <v/>
      </c>
      <c r="G3" s="188" t="str">
        <f>IF($T$1="非表示","",IF(ISERROR(MATCH($A3&amp;IF(G$2=0,"","_"&amp;G$2),Item_Calc!$P:$P,0)),"",INDEX(Item_Calc!$1:$1048576,MATCH($A3&amp;IF(G$2=0,"","_"&amp;G$2),Item_Calc!$P:$P,0),17)))</f>
        <v/>
      </c>
      <c r="H3" s="188" t="str">
        <f>IF($T$1="非表示","",IF(ISERROR(MATCH($A3&amp;IF(H$2=0,"","_"&amp;H$2),Item_Calc!$P:$P,0)),"",INDEX(Item_Calc!$1:$1048576,MATCH($A3&amp;IF(H$2=0,"","_"&amp;H$2),Item_Calc!$P:$P,0),17)))</f>
        <v/>
      </c>
      <c r="I3" s="188" t="str">
        <f>IF($T$1="非表示","",IF(ISERROR(MATCH($A3&amp;IF(I$2=0,"","_"&amp;I$2),Item_Calc!$P:$P,0)),"",INDEX(Item_Calc!$1:$1048576,MATCH($A3&amp;IF(I$2=0,"","_"&amp;I$2),Item_Calc!$P:$P,0),17)))</f>
        <v/>
      </c>
      <c r="J3" s="188" t="str">
        <f>IF($T$1="非表示","",IF(ISERROR(MATCH($A3&amp;IF(J$2=0,"","_"&amp;J$2),Item_Calc!$P:$P,0)),"",INDEX(Item_Calc!$1:$1048576,MATCH($A3&amp;IF(J$2=0,"","_"&amp;J$2),Item_Calc!$P:$P,0),17)))</f>
        <v/>
      </c>
      <c r="K3" s="188" t="str">
        <f>IF($T$1="非表示","",IF(ISERROR(MATCH($A3&amp;IF(K$2=0,"","_"&amp;K$2),Item_Calc!$P:$P,0)),"",INDEX(Item_Calc!$1:$1048576,MATCH($A3&amp;IF(K$2=0,"","_"&amp;K$2),Item_Calc!$P:$P,0),17)))</f>
        <v/>
      </c>
      <c r="L3" s="188" t="str">
        <f>IF($T$1="非表示","",IF(ISERROR(MATCH($A3&amp;IF(L$2=0,"","_"&amp;L$2),Item_Calc!$P:$P,0)),"",INDEX(Item_Calc!$1:$1048576,MATCH($A3&amp;IF(L$2=0,"","_"&amp;L$2),Item_Calc!$P:$P,0),17)))</f>
        <v/>
      </c>
      <c r="M3" s="188" t="str">
        <f>IF($T$1="非表示","",IF(ISERROR(MATCH($A3&amp;IF(M$2=0,"","_"&amp;M$2),Item_Calc!$P:$P,0)),"",INDEX(Item_Calc!$1:$1048576,MATCH($A3&amp;IF(M$2=0,"","_"&amp;M$2),Item_Calc!$P:$P,0),17)))</f>
        <v/>
      </c>
      <c r="N3" s="188" t="str">
        <f>IF($T$1="非表示","",IF(ISERROR(MATCH($A3&amp;IF(N$2=0,"","_"&amp;N$2),Item_Calc!$P:$P,0)),"",INDEX(Item_Calc!$1:$1048576,MATCH($A3&amp;IF(N$2=0,"","_"&amp;N$2),Item_Calc!$P:$P,0),17)))</f>
        <v/>
      </c>
      <c r="O3" s="188" t="str">
        <f>IF($T$1="非表示","",IF(ISERROR(MATCH($A3&amp;IF(O$2=0,"","_"&amp;O$2),Item_Calc!$P:$P,0)),"",INDEX(Item_Calc!$1:$1048576,MATCH($A3&amp;IF(O$2=0,"","_"&amp;O$2),Item_Calc!$P:$P,0),17)))</f>
        <v/>
      </c>
      <c r="P3" s="210" t="str">
        <f>IF($T$1="非表示","",IF(ISERROR(MATCH($A3&amp;IF(P$2=0,"","_"&amp;P$2),Item_Calc!$P:$P,0)),"",INDEX(Item_Calc!$1:$1048576,MATCH($A3&amp;IF(P$2=0,"","_"&amp;P$2),Item_Calc!$P:$P,0),17)))</f>
        <v/>
      </c>
      <c r="Q3" s="136">
        <f t="shared" ref="Q3:Q29" si="1">DATEDIF(DATE(YEAR($A$1),1,1),A3,"d")</f>
        <v>0</v>
      </c>
      <c r="R3" s="148">
        <f>A3</f>
        <v>40909</v>
      </c>
      <c r="S3" s="138">
        <f>A3</f>
        <v>40909</v>
      </c>
      <c r="U3" s="1" t="str">
        <f>IF(INDEX(Holiday!$E:$E,ROW(),1)=0,"",INDEX(Holiday!$E:$E,ROW(),1))</f>
        <v/>
      </c>
    </row>
    <row r="4" spans="1:21" ht="12.6" customHeight="1" x14ac:dyDescent="0.15">
      <c r="A4" s="131">
        <f>A3+1</f>
        <v>40910</v>
      </c>
      <c r="B4" s="137">
        <f t="shared" ref="B4:B33" si="2">A4</f>
        <v>40910</v>
      </c>
      <c r="C4" s="189" t="str">
        <f>IF($T$1="非表示","",IF(ISERROR(MATCH($A4&amp;IF(C$2=0,"","_"&amp;C$2),Item_Calc!$P:$P,0)),"",INDEX(Item_Calc!$1:$1048576,MATCH($A4&amp;IF(C$2=0,"","_"&amp;C$2),Item_Calc!$P:$P,0),17)))</f>
        <v/>
      </c>
      <c r="D4" s="190" t="str">
        <f>IF($T$1="非表示","",IF(ISERROR(MATCH($A4&amp;IF(D$2=0,"","_"&amp;D$2),Item_Calc!$P:$P,0)),"",INDEX(Item_Calc!$1:$1048576,MATCH($A4&amp;IF(D$2=0,"","_"&amp;D$2),Item_Calc!$P:$P,0),17)))</f>
        <v/>
      </c>
      <c r="E4" s="190" t="str">
        <f>IF($T$1="非表示","",IF(ISERROR(MATCH($A4&amp;IF(E$2=0,"","_"&amp;E$2),Item_Calc!$P:$P,0)),"",INDEX(Item_Calc!$1:$1048576,MATCH($A4&amp;IF(E$2=0,"","_"&amp;E$2),Item_Calc!$P:$P,0),17)))</f>
        <v/>
      </c>
      <c r="F4" s="190" t="str">
        <f>IF($T$1="非表示","",IF(ISERROR(MATCH($A4&amp;IF(F$2=0,"","_"&amp;F$2),Item_Calc!$P:$P,0)),"",INDEX(Item_Calc!$1:$1048576,MATCH($A4&amp;IF(F$2=0,"","_"&amp;F$2),Item_Calc!$P:$P,0),17)))</f>
        <v/>
      </c>
      <c r="G4" s="190" t="str">
        <f>IF($T$1="非表示","",IF(ISERROR(MATCH($A4&amp;IF(G$2=0,"","_"&amp;G$2),Item_Calc!$P:$P,0)),"",INDEX(Item_Calc!$1:$1048576,MATCH($A4&amp;IF(G$2=0,"","_"&amp;G$2),Item_Calc!$P:$P,0),17)))</f>
        <v/>
      </c>
      <c r="H4" s="190" t="str">
        <f>IF($T$1="非表示","",IF(ISERROR(MATCH($A4&amp;IF(H$2=0,"","_"&amp;H$2),Item_Calc!$P:$P,0)),"",INDEX(Item_Calc!$1:$1048576,MATCH($A4&amp;IF(H$2=0,"","_"&amp;H$2),Item_Calc!$P:$P,0),17)))</f>
        <v/>
      </c>
      <c r="I4" s="190" t="str">
        <f>IF($T$1="非表示","",IF(ISERROR(MATCH($A4&amp;IF(I$2=0,"","_"&amp;I$2),Item_Calc!$P:$P,0)),"",INDEX(Item_Calc!$1:$1048576,MATCH($A4&amp;IF(I$2=0,"","_"&amp;I$2),Item_Calc!$P:$P,0),17)))</f>
        <v/>
      </c>
      <c r="J4" s="190" t="str">
        <f>IF($T$1="非表示","",IF(ISERROR(MATCH($A4&amp;IF(J$2=0,"","_"&amp;J$2),Item_Calc!$P:$P,0)),"",INDEX(Item_Calc!$1:$1048576,MATCH($A4&amp;IF(J$2=0,"","_"&amp;J$2),Item_Calc!$P:$P,0),17)))</f>
        <v/>
      </c>
      <c r="K4" s="190" t="str">
        <f>IF($T$1="非表示","",IF(ISERROR(MATCH($A4&amp;IF(K$2=0,"","_"&amp;K$2),Item_Calc!$P:$P,0)),"",INDEX(Item_Calc!$1:$1048576,MATCH($A4&amp;IF(K$2=0,"","_"&amp;K$2),Item_Calc!$P:$P,0),17)))</f>
        <v/>
      </c>
      <c r="L4" s="190" t="str">
        <f>IF($T$1="非表示","",IF(ISERROR(MATCH($A4&amp;IF(L$2=0,"","_"&amp;L$2),Item_Calc!$P:$P,0)),"",INDEX(Item_Calc!$1:$1048576,MATCH($A4&amp;IF(L$2=0,"","_"&amp;L$2),Item_Calc!$P:$P,0),17)))</f>
        <v/>
      </c>
      <c r="M4" s="190" t="str">
        <f>IF($T$1="非表示","",IF(ISERROR(MATCH($A4&amp;IF(M$2=0,"","_"&amp;M$2),Item_Calc!$P:$P,0)),"",INDEX(Item_Calc!$1:$1048576,MATCH($A4&amp;IF(M$2=0,"","_"&amp;M$2),Item_Calc!$P:$P,0),17)))</f>
        <v/>
      </c>
      <c r="N4" s="190" t="str">
        <f>IF($T$1="非表示","",IF(ISERROR(MATCH($A4&amp;IF(N$2=0,"","_"&amp;N$2),Item_Calc!$P:$P,0)),"",INDEX(Item_Calc!$1:$1048576,MATCH($A4&amp;IF(N$2=0,"","_"&amp;N$2),Item_Calc!$P:$P,0),17)))</f>
        <v/>
      </c>
      <c r="O4" s="190" t="str">
        <f>IF($T$1="非表示","",IF(ISERROR(MATCH($A4&amp;IF(O$2=0,"","_"&amp;O$2),Item_Calc!$P:$P,0)),"",INDEX(Item_Calc!$1:$1048576,MATCH($A4&amp;IF(O$2=0,"","_"&amp;O$2),Item_Calc!$P:$P,0),17)))</f>
        <v/>
      </c>
      <c r="P4" s="211" t="str">
        <f>IF($T$1="非表示","",IF(ISERROR(MATCH($A4&amp;IF(P$2=0,"","_"&amp;P$2),Item_Calc!$P:$P,0)),"",INDEX(Item_Calc!$1:$1048576,MATCH($A4&amp;IF(P$2=0,"","_"&amp;P$2),Item_Calc!$P:$P,0),17)))</f>
        <v/>
      </c>
      <c r="Q4" s="129">
        <f t="shared" si="1"/>
        <v>1</v>
      </c>
      <c r="R4" s="148">
        <f t="shared" ref="R4:R33" si="3">A4</f>
        <v>40910</v>
      </c>
      <c r="S4" s="138">
        <f t="shared" ref="S4:S15" si="4">A4</f>
        <v>40910</v>
      </c>
      <c r="U4" s="1" t="str">
        <f>IF(INDEX(Holiday!$E:$E,ROW(),1)=0,"",INDEX(Holiday!$E:$E,ROW(),1))</f>
        <v/>
      </c>
    </row>
    <row r="5" spans="1:21" ht="12.6" customHeight="1" x14ac:dyDescent="0.15">
      <c r="A5" s="131">
        <f t="shared" ref="A5:A15" si="5">A4+1</f>
        <v>40911</v>
      </c>
      <c r="B5" s="137">
        <f t="shared" si="2"/>
        <v>40911</v>
      </c>
      <c r="C5" s="189" t="str">
        <f>IF($T$1="非表示","",IF(ISERROR(MATCH($A5&amp;IF(C$2=0,"","_"&amp;C$2),Item_Calc!$P:$P,0)),"",INDEX(Item_Calc!$1:$1048576,MATCH($A5&amp;IF(C$2=0,"","_"&amp;C$2),Item_Calc!$P:$P,0),17)))</f>
        <v/>
      </c>
      <c r="D5" s="190" t="str">
        <f>IF($T$1="非表示","",IF(ISERROR(MATCH($A5&amp;IF(D$2=0,"","_"&amp;D$2),Item_Calc!$P:$P,0)),"",INDEX(Item_Calc!$1:$1048576,MATCH($A5&amp;IF(D$2=0,"","_"&amp;D$2),Item_Calc!$P:$P,0),17)))</f>
        <v/>
      </c>
      <c r="E5" s="190" t="str">
        <f>IF($T$1="非表示","",IF(ISERROR(MATCH($A5&amp;IF(E$2=0,"","_"&amp;E$2),Item_Calc!$P:$P,0)),"",INDEX(Item_Calc!$1:$1048576,MATCH($A5&amp;IF(E$2=0,"","_"&amp;E$2),Item_Calc!$P:$P,0),17)))</f>
        <v/>
      </c>
      <c r="F5" s="190" t="str">
        <f>IF($T$1="非表示","",IF(ISERROR(MATCH($A5&amp;IF(F$2=0,"","_"&amp;F$2),Item_Calc!$P:$P,0)),"",INDEX(Item_Calc!$1:$1048576,MATCH($A5&amp;IF(F$2=0,"","_"&amp;F$2),Item_Calc!$P:$P,0),17)))</f>
        <v/>
      </c>
      <c r="G5" s="190" t="str">
        <f>IF($T$1="非表示","",IF(ISERROR(MATCH($A5&amp;IF(G$2=0,"","_"&amp;G$2),Item_Calc!$P:$P,0)),"",INDEX(Item_Calc!$1:$1048576,MATCH($A5&amp;IF(G$2=0,"","_"&amp;G$2),Item_Calc!$P:$P,0),17)))</f>
        <v/>
      </c>
      <c r="H5" s="190" t="str">
        <f>IF($T$1="非表示","",IF(ISERROR(MATCH($A5&amp;IF(H$2=0,"","_"&amp;H$2),Item_Calc!$P:$P,0)),"",INDEX(Item_Calc!$1:$1048576,MATCH($A5&amp;IF(H$2=0,"","_"&amp;H$2),Item_Calc!$P:$P,0),17)))</f>
        <v/>
      </c>
      <c r="I5" s="190" t="str">
        <f>IF($T$1="非表示","",IF(ISERROR(MATCH($A5&amp;IF(I$2=0,"","_"&amp;I$2),Item_Calc!$P:$P,0)),"",INDEX(Item_Calc!$1:$1048576,MATCH($A5&amp;IF(I$2=0,"","_"&amp;I$2),Item_Calc!$P:$P,0),17)))</f>
        <v/>
      </c>
      <c r="J5" s="190" t="str">
        <f>IF($T$1="非表示","",IF(ISERROR(MATCH($A5&amp;IF(J$2=0,"","_"&amp;J$2),Item_Calc!$P:$P,0)),"",INDEX(Item_Calc!$1:$1048576,MATCH($A5&amp;IF(J$2=0,"","_"&amp;J$2),Item_Calc!$P:$P,0),17)))</f>
        <v/>
      </c>
      <c r="K5" s="190" t="str">
        <f>IF($T$1="非表示","",IF(ISERROR(MATCH($A5&amp;IF(K$2=0,"","_"&amp;K$2),Item_Calc!$P:$P,0)),"",INDEX(Item_Calc!$1:$1048576,MATCH($A5&amp;IF(K$2=0,"","_"&amp;K$2),Item_Calc!$P:$P,0),17)))</f>
        <v/>
      </c>
      <c r="L5" s="190" t="str">
        <f>IF($T$1="非表示","",IF(ISERROR(MATCH($A5&amp;IF(L$2=0,"","_"&amp;L$2),Item_Calc!$P:$P,0)),"",INDEX(Item_Calc!$1:$1048576,MATCH($A5&amp;IF(L$2=0,"","_"&amp;L$2),Item_Calc!$P:$P,0),17)))</f>
        <v/>
      </c>
      <c r="M5" s="190" t="str">
        <f>IF($T$1="非表示","",IF(ISERROR(MATCH($A5&amp;IF(M$2=0,"","_"&amp;M$2),Item_Calc!$P:$P,0)),"",INDEX(Item_Calc!$1:$1048576,MATCH($A5&amp;IF(M$2=0,"","_"&amp;M$2),Item_Calc!$P:$P,0),17)))</f>
        <v/>
      </c>
      <c r="N5" s="190" t="str">
        <f>IF($T$1="非表示","",IF(ISERROR(MATCH($A5&amp;IF(N$2=0,"","_"&amp;N$2),Item_Calc!$P:$P,0)),"",INDEX(Item_Calc!$1:$1048576,MATCH($A5&amp;IF(N$2=0,"","_"&amp;N$2),Item_Calc!$P:$P,0),17)))</f>
        <v/>
      </c>
      <c r="O5" s="190" t="str">
        <f>IF($T$1="非表示","",IF(ISERROR(MATCH($A5&amp;IF(O$2=0,"","_"&amp;O$2),Item_Calc!$P:$P,0)),"",INDEX(Item_Calc!$1:$1048576,MATCH($A5&amp;IF(O$2=0,"","_"&amp;O$2),Item_Calc!$P:$P,0),17)))</f>
        <v/>
      </c>
      <c r="P5" s="211" t="str">
        <f>IF($T$1="非表示","",IF(ISERROR(MATCH($A5&amp;IF(P$2=0,"","_"&amp;P$2),Item_Calc!$P:$P,0)),"",INDEX(Item_Calc!$1:$1048576,MATCH($A5&amp;IF(P$2=0,"","_"&amp;P$2),Item_Calc!$P:$P,0),17)))</f>
        <v/>
      </c>
      <c r="Q5" s="129">
        <f t="shared" si="1"/>
        <v>2</v>
      </c>
      <c r="R5" s="148">
        <f t="shared" si="3"/>
        <v>40911</v>
      </c>
      <c r="S5" s="138">
        <f t="shared" si="4"/>
        <v>40911</v>
      </c>
      <c r="U5" s="1" t="str">
        <f>IF(INDEX(Holiday!$E:$E,ROW(),1)=0,"",INDEX(Holiday!$E:$E,ROW(),1))</f>
        <v/>
      </c>
    </row>
    <row r="6" spans="1:21" ht="12.6" customHeight="1" x14ac:dyDescent="0.15">
      <c r="A6" s="131">
        <f t="shared" si="5"/>
        <v>40912</v>
      </c>
      <c r="B6" s="137">
        <f t="shared" si="2"/>
        <v>40912</v>
      </c>
      <c r="C6" s="189" t="str">
        <f>IF($T$1="非表示","",IF(ISERROR(MATCH($A6&amp;IF(C$2=0,"","_"&amp;C$2),Item_Calc!$P:$P,0)),"",INDEX(Item_Calc!$1:$1048576,MATCH($A6&amp;IF(C$2=0,"","_"&amp;C$2),Item_Calc!$P:$P,0),17)))</f>
        <v/>
      </c>
      <c r="D6" s="190" t="str">
        <f>IF($T$1="非表示","",IF(ISERROR(MATCH($A6&amp;IF(D$2=0,"","_"&amp;D$2),Item_Calc!$P:$P,0)),"",INDEX(Item_Calc!$1:$1048576,MATCH($A6&amp;IF(D$2=0,"","_"&amp;D$2),Item_Calc!$P:$P,0),17)))</f>
        <v/>
      </c>
      <c r="E6" s="190" t="str">
        <f>IF($T$1="非表示","",IF(ISERROR(MATCH($A6&amp;IF(E$2=0,"","_"&amp;E$2),Item_Calc!$P:$P,0)),"",INDEX(Item_Calc!$1:$1048576,MATCH($A6&amp;IF(E$2=0,"","_"&amp;E$2),Item_Calc!$P:$P,0),17)))</f>
        <v/>
      </c>
      <c r="F6" s="190" t="str">
        <f>IF($T$1="非表示","",IF(ISERROR(MATCH($A6&amp;IF(F$2=0,"","_"&amp;F$2),Item_Calc!$P:$P,0)),"",INDEX(Item_Calc!$1:$1048576,MATCH($A6&amp;IF(F$2=0,"","_"&amp;F$2),Item_Calc!$P:$P,0),17)))</f>
        <v/>
      </c>
      <c r="G6" s="190" t="str">
        <f>IF($T$1="非表示","",IF(ISERROR(MATCH($A6&amp;IF(G$2=0,"","_"&amp;G$2),Item_Calc!$P:$P,0)),"",INDEX(Item_Calc!$1:$1048576,MATCH($A6&amp;IF(G$2=0,"","_"&amp;G$2),Item_Calc!$P:$P,0),17)))</f>
        <v/>
      </c>
      <c r="H6" s="190" t="str">
        <f>IF($T$1="非表示","",IF(ISERROR(MATCH($A6&amp;IF(H$2=0,"","_"&amp;H$2),Item_Calc!$P:$P,0)),"",INDEX(Item_Calc!$1:$1048576,MATCH($A6&amp;IF(H$2=0,"","_"&amp;H$2),Item_Calc!$P:$P,0),17)))</f>
        <v/>
      </c>
      <c r="I6" s="190" t="str">
        <f>IF($T$1="非表示","",IF(ISERROR(MATCH($A6&amp;IF(I$2=0,"","_"&amp;I$2),Item_Calc!$P:$P,0)),"",INDEX(Item_Calc!$1:$1048576,MATCH($A6&amp;IF(I$2=0,"","_"&amp;I$2),Item_Calc!$P:$P,0),17)))</f>
        <v/>
      </c>
      <c r="J6" s="190" t="str">
        <f>IF($T$1="非表示","",IF(ISERROR(MATCH($A6&amp;IF(J$2=0,"","_"&amp;J$2),Item_Calc!$P:$P,0)),"",INDEX(Item_Calc!$1:$1048576,MATCH($A6&amp;IF(J$2=0,"","_"&amp;J$2),Item_Calc!$P:$P,0),17)))</f>
        <v/>
      </c>
      <c r="K6" s="190" t="str">
        <f>IF($T$1="非表示","",IF(ISERROR(MATCH($A6&amp;IF(K$2=0,"","_"&amp;K$2),Item_Calc!$P:$P,0)),"",INDEX(Item_Calc!$1:$1048576,MATCH($A6&amp;IF(K$2=0,"","_"&amp;K$2),Item_Calc!$P:$P,0),17)))</f>
        <v/>
      </c>
      <c r="L6" s="190" t="str">
        <f>IF($T$1="非表示","",IF(ISERROR(MATCH($A6&amp;IF(L$2=0,"","_"&amp;L$2),Item_Calc!$P:$P,0)),"",INDEX(Item_Calc!$1:$1048576,MATCH($A6&amp;IF(L$2=0,"","_"&amp;L$2),Item_Calc!$P:$P,0),17)))</f>
        <v/>
      </c>
      <c r="M6" s="190" t="str">
        <f>IF($T$1="非表示","",IF(ISERROR(MATCH($A6&amp;IF(M$2=0,"","_"&amp;M$2),Item_Calc!$P:$P,0)),"",INDEX(Item_Calc!$1:$1048576,MATCH($A6&amp;IF(M$2=0,"","_"&amp;M$2),Item_Calc!$P:$P,0),17)))</f>
        <v/>
      </c>
      <c r="N6" s="190" t="str">
        <f>IF($T$1="非表示","",IF(ISERROR(MATCH($A6&amp;IF(N$2=0,"","_"&amp;N$2),Item_Calc!$P:$P,0)),"",INDEX(Item_Calc!$1:$1048576,MATCH($A6&amp;IF(N$2=0,"","_"&amp;N$2),Item_Calc!$P:$P,0),17)))</f>
        <v/>
      </c>
      <c r="O6" s="190" t="str">
        <f>IF($T$1="非表示","",IF(ISERROR(MATCH($A6&amp;IF(O$2=0,"","_"&amp;O$2),Item_Calc!$P:$P,0)),"",INDEX(Item_Calc!$1:$1048576,MATCH($A6&amp;IF(O$2=0,"","_"&amp;O$2),Item_Calc!$P:$P,0),17)))</f>
        <v/>
      </c>
      <c r="P6" s="211" t="str">
        <f>IF($T$1="非表示","",IF(ISERROR(MATCH($A6&amp;IF(P$2=0,"","_"&amp;P$2),Item_Calc!$P:$P,0)),"",INDEX(Item_Calc!$1:$1048576,MATCH($A6&amp;IF(P$2=0,"","_"&amp;P$2),Item_Calc!$P:$P,0),17)))</f>
        <v/>
      </c>
      <c r="Q6" s="129">
        <f t="shared" si="1"/>
        <v>3</v>
      </c>
      <c r="R6" s="148">
        <f t="shared" si="3"/>
        <v>40912</v>
      </c>
      <c r="S6" s="138">
        <f t="shared" si="4"/>
        <v>40912</v>
      </c>
      <c r="U6" s="1" t="str">
        <f>IF(INDEX(Holiday!$E:$E,ROW(),1)=0,"",INDEX(Holiday!$E:$E,ROW(),1))</f>
        <v/>
      </c>
    </row>
    <row r="7" spans="1:21" ht="12.6" customHeight="1" x14ac:dyDescent="0.15">
      <c r="A7" s="131">
        <f t="shared" si="5"/>
        <v>40913</v>
      </c>
      <c r="B7" s="137">
        <f t="shared" si="2"/>
        <v>40913</v>
      </c>
      <c r="C7" s="189" t="str">
        <f>IF($T$1="非表示","",IF(ISERROR(MATCH($A7&amp;IF(C$2=0,"","_"&amp;C$2),Item_Calc!$P:$P,0)),"",INDEX(Item_Calc!$1:$1048576,MATCH($A7&amp;IF(C$2=0,"","_"&amp;C$2),Item_Calc!$P:$P,0),17)))</f>
        <v/>
      </c>
      <c r="D7" s="190" t="str">
        <f>IF($T$1="非表示","",IF(ISERROR(MATCH($A7&amp;IF(D$2=0,"","_"&amp;D$2),Item_Calc!$P:$P,0)),"",INDEX(Item_Calc!$1:$1048576,MATCH($A7&amp;IF(D$2=0,"","_"&amp;D$2),Item_Calc!$P:$P,0),17)))</f>
        <v/>
      </c>
      <c r="E7" s="190" t="str">
        <f>IF($T$1="非表示","",IF(ISERROR(MATCH($A7&amp;IF(E$2=0,"","_"&amp;E$2),Item_Calc!$P:$P,0)),"",INDEX(Item_Calc!$1:$1048576,MATCH($A7&amp;IF(E$2=0,"","_"&amp;E$2),Item_Calc!$P:$P,0),17)))</f>
        <v/>
      </c>
      <c r="F7" s="190" t="str">
        <f>IF($T$1="非表示","",IF(ISERROR(MATCH($A7&amp;IF(F$2=0,"","_"&amp;F$2),Item_Calc!$P:$P,0)),"",INDEX(Item_Calc!$1:$1048576,MATCH($A7&amp;IF(F$2=0,"","_"&amp;F$2),Item_Calc!$P:$P,0),17)))</f>
        <v/>
      </c>
      <c r="G7" s="190" t="str">
        <f>IF($T$1="非表示","",IF(ISERROR(MATCH($A7&amp;IF(G$2=0,"","_"&amp;G$2),Item_Calc!$P:$P,0)),"",INDEX(Item_Calc!$1:$1048576,MATCH($A7&amp;IF(G$2=0,"","_"&amp;G$2),Item_Calc!$P:$P,0),17)))</f>
        <v>1/5_項目1</v>
      </c>
      <c r="H7" s="190" t="str">
        <f>IF($T$1="非表示","",IF(ISERROR(MATCH($A7&amp;IF(H$2=0,"","_"&amp;H$2),Item_Calc!$P:$P,0)),"",INDEX(Item_Calc!$1:$1048576,MATCH($A7&amp;IF(H$2=0,"","_"&amp;H$2),Item_Calc!$P:$P,0),17)))</f>
        <v/>
      </c>
      <c r="I7" s="190" t="str">
        <f>IF($T$1="非表示","",IF(ISERROR(MATCH($A7&amp;IF(I$2=0,"","_"&amp;I$2),Item_Calc!$P:$P,0)),"",INDEX(Item_Calc!$1:$1048576,MATCH($A7&amp;IF(I$2=0,"","_"&amp;I$2),Item_Calc!$P:$P,0),17)))</f>
        <v/>
      </c>
      <c r="J7" s="190" t="str">
        <f>IF($T$1="非表示","",IF(ISERROR(MATCH($A7&amp;IF(J$2=0,"","_"&amp;J$2),Item_Calc!$P:$P,0)),"",INDEX(Item_Calc!$1:$1048576,MATCH($A7&amp;IF(J$2=0,"","_"&amp;J$2),Item_Calc!$P:$P,0),17)))</f>
        <v>1/5_項目2</v>
      </c>
      <c r="K7" s="190" t="str">
        <f>IF($T$1="非表示","",IF(ISERROR(MATCH($A7&amp;IF(K$2=0,"","_"&amp;K$2),Item_Calc!$P:$P,0)),"",INDEX(Item_Calc!$1:$1048576,MATCH($A7&amp;IF(K$2=0,"","_"&amp;K$2),Item_Calc!$P:$P,0),17)))</f>
        <v/>
      </c>
      <c r="L7" s="190" t="str">
        <f>IF($T$1="非表示","",IF(ISERROR(MATCH($A7&amp;IF(L$2=0,"","_"&amp;L$2),Item_Calc!$P:$P,0)),"",INDEX(Item_Calc!$1:$1048576,MATCH($A7&amp;IF(L$2=0,"","_"&amp;L$2),Item_Calc!$P:$P,0),17)))</f>
        <v>1/5_項目3</v>
      </c>
      <c r="M7" s="190" t="str">
        <f>IF($T$1="非表示","",IF(ISERROR(MATCH($A7&amp;IF(M$2=0,"","_"&amp;M$2),Item_Calc!$P:$P,0)),"",INDEX(Item_Calc!$1:$1048576,MATCH($A7&amp;IF(M$2=0,"","_"&amp;M$2),Item_Calc!$P:$P,0),17)))</f>
        <v/>
      </c>
      <c r="N7" s="190" t="str">
        <f>IF($T$1="非表示","",IF(ISERROR(MATCH($A7&amp;IF(N$2=0,"","_"&amp;N$2),Item_Calc!$P:$P,0)),"",INDEX(Item_Calc!$1:$1048576,MATCH($A7&amp;IF(N$2=0,"","_"&amp;N$2),Item_Calc!$P:$P,0),17)))</f>
        <v/>
      </c>
      <c r="O7" s="190" t="str">
        <f>IF($T$1="非表示","",IF(ISERROR(MATCH($A7&amp;IF(O$2=0,"","_"&amp;O$2),Item_Calc!$P:$P,0)),"",INDEX(Item_Calc!$1:$1048576,MATCH($A7&amp;IF(O$2=0,"","_"&amp;O$2),Item_Calc!$P:$P,0),17)))</f>
        <v/>
      </c>
      <c r="P7" s="211" t="str">
        <f>IF($T$1="非表示","",IF(ISERROR(MATCH($A7&amp;IF(P$2=0,"","_"&amp;P$2),Item_Calc!$P:$P,0)),"",INDEX(Item_Calc!$1:$1048576,MATCH($A7&amp;IF(P$2=0,"","_"&amp;P$2),Item_Calc!$P:$P,0),17)))</f>
        <v/>
      </c>
      <c r="Q7" s="129">
        <f t="shared" si="1"/>
        <v>4</v>
      </c>
      <c r="R7" s="148">
        <f t="shared" si="3"/>
        <v>40913</v>
      </c>
      <c r="S7" s="138">
        <f t="shared" si="4"/>
        <v>40913</v>
      </c>
      <c r="U7" s="1" t="str">
        <f>IF(INDEX(Holiday!$E:$E,ROW(),1)=0,"",INDEX(Holiday!$E:$E,ROW(),1))</f>
        <v/>
      </c>
    </row>
    <row r="8" spans="1:21" ht="12.6" customHeight="1" x14ac:dyDescent="0.15">
      <c r="A8" s="131">
        <f t="shared" si="5"/>
        <v>40914</v>
      </c>
      <c r="B8" s="137">
        <f t="shared" si="2"/>
        <v>40914</v>
      </c>
      <c r="C8" s="189" t="str">
        <f>IF($T$1="非表示","",IF(ISERROR(MATCH($A8&amp;IF(C$2=0,"","_"&amp;C$2),Item_Calc!$P:$P,0)),"",INDEX(Item_Calc!$1:$1048576,MATCH($A8&amp;IF(C$2=0,"","_"&amp;C$2),Item_Calc!$P:$P,0),17)))</f>
        <v/>
      </c>
      <c r="D8" s="190" t="str">
        <f>IF($T$1="非表示","",IF(ISERROR(MATCH($A8&amp;IF(D$2=0,"","_"&amp;D$2),Item_Calc!$P:$P,0)),"",INDEX(Item_Calc!$1:$1048576,MATCH($A8&amp;IF(D$2=0,"","_"&amp;D$2),Item_Calc!$P:$P,0),17)))</f>
        <v/>
      </c>
      <c r="E8" s="190" t="str">
        <f>IF($T$1="非表示","",IF(ISERROR(MATCH($A8&amp;IF(E$2=0,"","_"&amp;E$2),Item_Calc!$P:$P,0)),"",INDEX(Item_Calc!$1:$1048576,MATCH($A8&amp;IF(E$2=0,"","_"&amp;E$2),Item_Calc!$P:$P,0),17)))</f>
        <v/>
      </c>
      <c r="F8" s="190" t="str">
        <f>IF($T$1="非表示","",IF(ISERROR(MATCH($A8&amp;IF(F$2=0,"","_"&amp;F$2),Item_Calc!$P:$P,0)),"",INDEX(Item_Calc!$1:$1048576,MATCH($A8&amp;IF(F$2=0,"","_"&amp;F$2),Item_Calc!$P:$P,0),17)))</f>
        <v/>
      </c>
      <c r="G8" s="190" t="str">
        <f>IF($T$1="非表示","",IF(ISERROR(MATCH($A8&amp;IF(G$2=0,"","_"&amp;G$2),Item_Calc!$P:$P,0)),"",INDEX(Item_Calc!$1:$1048576,MATCH($A8&amp;IF(G$2=0,"","_"&amp;G$2),Item_Calc!$P:$P,0),17)))</f>
        <v>1/6_項目1</v>
      </c>
      <c r="H8" s="190" t="str">
        <f>IF($T$1="非表示","",IF(ISERROR(MATCH($A8&amp;IF(H$2=0,"","_"&amp;H$2),Item_Calc!$P:$P,0)),"",INDEX(Item_Calc!$1:$1048576,MATCH($A8&amp;IF(H$2=0,"","_"&amp;H$2),Item_Calc!$P:$P,0),17)))</f>
        <v/>
      </c>
      <c r="I8" s="190" t="str">
        <f>IF($T$1="非表示","",IF(ISERROR(MATCH($A8&amp;IF(I$2=0,"","_"&amp;I$2),Item_Calc!$P:$P,0)),"",INDEX(Item_Calc!$1:$1048576,MATCH($A8&amp;IF(I$2=0,"","_"&amp;I$2),Item_Calc!$P:$P,0),17)))</f>
        <v/>
      </c>
      <c r="J8" s="190" t="str">
        <f>IF($T$1="非表示","",IF(ISERROR(MATCH($A8&amp;IF(J$2=0,"","_"&amp;J$2),Item_Calc!$P:$P,0)),"",INDEX(Item_Calc!$1:$1048576,MATCH($A8&amp;IF(J$2=0,"","_"&amp;J$2),Item_Calc!$P:$P,0),17)))</f>
        <v/>
      </c>
      <c r="K8" s="190" t="str">
        <f>IF($T$1="非表示","",IF(ISERROR(MATCH($A8&amp;IF(K$2=0,"","_"&amp;K$2),Item_Calc!$P:$P,0)),"",INDEX(Item_Calc!$1:$1048576,MATCH($A8&amp;IF(K$2=0,"","_"&amp;K$2),Item_Calc!$P:$P,0),17)))</f>
        <v/>
      </c>
      <c r="L8" s="190" t="str">
        <f>IF($T$1="非表示","",IF(ISERROR(MATCH($A8&amp;IF(L$2=0,"","_"&amp;L$2),Item_Calc!$P:$P,0)),"",INDEX(Item_Calc!$1:$1048576,MATCH($A8&amp;IF(L$2=0,"","_"&amp;L$2),Item_Calc!$P:$P,0),17)))</f>
        <v/>
      </c>
      <c r="M8" s="190" t="str">
        <f>IF($T$1="非表示","",IF(ISERROR(MATCH($A8&amp;IF(M$2=0,"","_"&amp;M$2),Item_Calc!$P:$P,0)),"",INDEX(Item_Calc!$1:$1048576,MATCH($A8&amp;IF(M$2=0,"","_"&amp;M$2),Item_Calc!$P:$P,0),17)))</f>
        <v/>
      </c>
      <c r="N8" s="190" t="str">
        <f>IF($T$1="非表示","",IF(ISERROR(MATCH($A8&amp;IF(N$2=0,"","_"&amp;N$2),Item_Calc!$P:$P,0)),"",INDEX(Item_Calc!$1:$1048576,MATCH($A8&amp;IF(N$2=0,"","_"&amp;N$2),Item_Calc!$P:$P,0),17)))</f>
        <v/>
      </c>
      <c r="O8" s="190" t="str">
        <f>IF($T$1="非表示","",IF(ISERROR(MATCH($A8&amp;IF(O$2=0,"","_"&amp;O$2),Item_Calc!$P:$P,0)),"",INDEX(Item_Calc!$1:$1048576,MATCH($A8&amp;IF(O$2=0,"","_"&amp;O$2),Item_Calc!$P:$P,0),17)))</f>
        <v/>
      </c>
      <c r="P8" s="211" t="str">
        <f>IF($T$1="非表示","",IF(ISERROR(MATCH($A8&amp;IF(P$2=0,"","_"&amp;P$2),Item_Calc!$P:$P,0)),"",INDEX(Item_Calc!$1:$1048576,MATCH($A8&amp;IF(P$2=0,"","_"&amp;P$2),Item_Calc!$P:$P,0),17)))</f>
        <v/>
      </c>
      <c r="Q8" s="129">
        <f t="shared" si="1"/>
        <v>5</v>
      </c>
      <c r="R8" s="148">
        <f t="shared" si="3"/>
        <v>40914</v>
      </c>
      <c r="S8" s="138">
        <f t="shared" si="4"/>
        <v>40914</v>
      </c>
      <c r="U8" s="1" t="str">
        <f>IF(INDEX(Holiday!$E:$E,ROW(),1)=0,"",INDEX(Holiday!$E:$E,ROW(),1))</f>
        <v/>
      </c>
    </row>
    <row r="9" spans="1:21" ht="12.6" customHeight="1" x14ac:dyDescent="0.15">
      <c r="A9" s="131">
        <f t="shared" si="5"/>
        <v>40915</v>
      </c>
      <c r="B9" s="137">
        <f t="shared" si="2"/>
        <v>40915</v>
      </c>
      <c r="C9" s="189" t="str">
        <f>IF($T$1="非表示","",IF(ISERROR(MATCH($A9&amp;IF(C$2=0,"","_"&amp;C$2),Item_Calc!$P:$P,0)),"",INDEX(Item_Calc!$1:$1048576,MATCH($A9&amp;IF(C$2=0,"","_"&amp;C$2),Item_Calc!$P:$P,0),17)))</f>
        <v/>
      </c>
      <c r="D9" s="190" t="str">
        <f>IF($T$1="非表示","",IF(ISERROR(MATCH($A9&amp;IF(D$2=0,"","_"&amp;D$2),Item_Calc!$P:$P,0)),"",INDEX(Item_Calc!$1:$1048576,MATCH($A9&amp;IF(D$2=0,"","_"&amp;D$2),Item_Calc!$P:$P,0),17)))</f>
        <v/>
      </c>
      <c r="E9" s="190" t="str">
        <f>IF($T$1="非表示","",IF(ISERROR(MATCH($A9&amp;IF(E$2=0,"","_"&amp;E$2),Item_Calc!$P:$P,0)),"",INDEX(Item_Calc!$1:$1048576,MATCH($A9&amp;IF(E$2=0,"","_"&amp;E$2),Item_Calc!$P:$P,0),17)))</f>
        <v/>
      </c>
      <c r="F9" s="190" t="str">
        <f>IF($T$1="非表示","",IF(ISERROR(MATCH($A9&amp;IF(F$2=0,"","_"&amp;F$2),Item_Calc!$P:$P,0)),"",INDEX(Item_Calc!$1:$1048576,MATCH($A9&amp;IF(F$2=0,"","_"&amp;F$2),Item_Calc!$P:$P,0),17)))</f>
        <v/>
      </c>
      <c r="G9" s="190" t="str">
        <f>IF($T$1="非表示","",IF(ISERROR(MATCH($A9&amp;IF(G$2=0,"","_"&amp;G$2),Item_Calc!$P:$P,0)),"",INDEX(Item_Calc!$1:$1048576,MATCH($A9&amp;IF(G$2=0,"","_"&amp;G$2),Item_Calc!$P:$P,0),17)))</f>
        <v>1/7_項目1</v>
      </c>
      <c r="H9" s="190" t="str">
        <f>IF($T$1="非表示","",IF(ISERROR(MATCH($A9&amp;IF(H$2=0,"","_"&amp;H$2),Item_Calc!$P:$P,0)),"",INDEX(Item_Calc!$1:$1048576,MATCH($A9&amp;IF(H$2=0,"","_"&amp;H$2),Item_Calc!$P:$P,0),17)))</f>
        <v/>
      </c>
      <c r="I9" s="190" t="str">
        <f>IF($T$1="非表示","",IF(ISERROR(MATCH($A9&amp;IF(I$2=0,"","_"&amp;I$2),Item_Calc!$P:$P,0)),"",INDEX(Item_Calc!$1:$1048576,MATCH($A9&amp;IF(I$2=0,"","_"&amp;I$2),Item_Calc!$P:$P,0),17)))</f>
        <v/>
      </c>
      <c r="J9" s="190" t="str">
        <f>IF($T$1="非表示","",IF(ISERROR(MATCH($A9&amp;IF(J$2=0,"","_"&amp;J$2),Item_Calc!$P:$P,0)),"",INDEX(Item_Calc!$1:$1048576,MATCH($A9&amp;IF(J$2=0,"","_"&amp;J$2),Item_Calc!$P:$P,0),17)))</f>
        <v/>
      </c>
      <c r="K9" s="190" t="str">
        <f>IF($T$1="非表示","",IF(ISERROR(MATCH($A9&amp;IF(K$2=0,"","_"&amp;K$2),Item_Calc!$P:$P,0)),"",INDEX(Item_Calc!$1:$1048576,MATCH($A9&amp;IF(K$2=0,"","_"&amp;K$2),Item_Calc!$P:$P,0),17)))</f>
        <v/>
      </c>
      <c r="L9" s="190" t="str">
        <f>IF($T$1="非表示","",IF(ISERROR(MATCH($A9&amp;IF(L$2=0,"","_"&amp;L$2),Item_Calc!$P:$P,0)),"",INDEX(Item_Calc!$1:$1048576,MATCH($A9&amp;IF(L$2=0,"","_"&amp;L$2),Item_Calc!$P:$P,0),17)))</f>
        <v/>
      </c>
      <c r="M9" s="190" t="str">
        <f>IF($T$1="非表示","",IF(ISERROR(MATCH($A9&amp;IF(M$2=0,"","_"&amp;M$2),Item_Calc!$P:$P,0)),"",INDEX(Item_Calc!$1:$1048576,MATCH($A9&amp;IF(M$2=0,"","_"&amp;M$2),Item_Calc!$P:$P,0),17)))</f>
        <v/>
      </c>
      <c r="N9" s="190" t="str">
        <f>IF($T$1="非表示","",IF(ISERROR(MATCH($A9&amp;IF(N$2=0,"","_"&amp;N$2),Item_Calc!$P:$P,0)),"",INDEX(Item_Calc!$1:$1048576,MATCH($A9&amp;IF(N$2=0,"","_"&amp;N$2),Item_Calc!$P:$P,0),17)))</f>
        <v/>
      </c>
      <c r="O9" s="190" t="str">
        <f>IF($T$1="非表示","",IF(ISERROR(MATCH($A9&amp;IF(O$2=0,"","_"&amp;O$2),Item_Calc!$P:$P,0)),"",INDEX(Item_Calc!$1:$1048576,MATCH($A9&amp;IF(O$2=0,"","_"&amp;O$2),Item_Calc!$P:$P,0),17)))</f>
        <v/>
      </c>
      <c r="P9" s="211" t="str">
        <f>IF($T$1="非表示","",IF(ISERROR(MATCH($A9&amp;IF(P$2=0,"","_"&amp;P$2),Item_Calc!$P:$P,0)),"",INDEX(Item_Calc!$1:$1048576,MATCH($A9&amp;IF(P$2=0,"","_"&amp;P$2),Item_Calc!$P:$P,0),17)))</f>
        <v/>
      </c>
      <c r="Q9" s="129">
        <f t="shared" si="1"/>
        <v>6</v>
      </c>
      <c r="R9" s="148">
        <f t="shared" si="3"/>
        <v>40915</v>
      </c>
      <c r="S9" s="138">
        <f t="shared" si="4"/>
        <v>40915</v>
      </c>
      <c r="U9" s="1" t="str">
        <f>IF(INDEX(Holiday!$E:$E,ROW(),1)=0,"",INDEX(Holiday!$E:$E,ROW(),1))</f>
        <v/>
      </c>
    </row>
    <row r="10" spans="1:21" ht="12.6" customHeight="1" x14ac:dyDescent="0.15">
      <c r="A10" s="131">
        <f t="shared" si="5"/>
        <v>40916</v>
      </c>
      <c r="B10" s="137">
        <f t="shared" si="2"/>
        <v>40916</v>
      </c>
      <c r="C10" s="189" t="str">
        <f>IF($T$1="非表示","",IF(ISERROR(MATCH($A10&amp;IF(C$2=0,"","_"&amp;C$2),Item_Calc!$P:$P,0)),"",INDEX(Item_Calc!$1:$1048576,MATCH($A10&amp;IF(C$2=0,"","_"&amp;C$2),Item_Calc!$P:$P,0),17)))</f>
        <v/>
      </c>
      <c r="D10" s="190" t="str">
        <f>IF($T$1="非表示","",IF(ISERROR(MATCH($A10&amp;IF(D$2=0,"","_"&amp;D$2),Item_Calc!$P:$P,0)),"",INDEX(Item_Calc!$1:$1048576,MATCH($A10&amp;IF(D$2=0,"","_"&amp;D$2),Item_Calc!$P:$P,0),17)))</f>
        <v/>
      </c>
      <c r="E10" s="190" t="str">
        <f>IF($T$1="非表示","",IF(ISERROR(MATCH($A10&amp;IF(E$2=0,"","_"&amp;E$2),Item_Calc!$P:$P,0)),"",INDEX(Item_Calc!$1:$1048576,MATCH($A10&amp;IF(E$2=0,"","_"&amp;E$2),Item_Calc!$P:$P,0),17)))</f>
        <v/>
      </c>
      <c r="F10" s="190" t="str">
        <f>IF($T$1="非表示","",IF(ISERROR(MATCH($A10&amp;IF(F$2=0,"","_"&amp;F$2),Item_Calc!$P:$P,0)),"",INDEX(Item_Calc!$1:$1048576,MATCH($A10&amp;IF(F$2=0,"","_"&amp;F$2),Item_Calc!$P:$P,0),17)))</f>
        <v/>
      </c>
      <c r="G10" s="190" t="str">
        <f>IF($T$1="非表示","",IF(ISERROR(MATCH($A10&amp;IF(G$2=0,"","_"&amp;G$2),Item_Calc!$P:$P,0)),"",INDEX(Item_Calc!$1:$1048576,MATCH($A10&amp;IF(G$2=0,"","_"&amp;G$2),Item_Calc!$P:$P,0),17)))</f>
        <v>1/8_項目1</v>
      </c>
      <c r="H10" s="190" t="str">
        <f>IF($T$1="非表示","",IF(ISERROR(MATCH($A10&amp;IF(H$2=0,"","_"&amp;H$2),Item_Calc!$P:$P,0)),"",INDEX(Item_Calc!$1:$1048576,MATCH($A10&amp;IF(H$2=0,"","_"&amp;H$2),Item_Calc!$P:$P,0),17)))</f>
        <v/>
      </c>
      <c r="I10" s="190" t="str">
        <f>IF($T$1="非表示","",IF(ISERROR(MATCH($A10&amp;IF(I$2=0,"","_"&amp;I$2),Item_Calc!$P:$P,0)),"",INDEX(Item_Calc!$1:$1048576,MATCH($A10&amp;IF(I$2=0,"","_"&amp;I$2),Item_Calc!$P:$P,0),17)))</f>
        <v/>
      </c>
      <c r="J10" s="190" t="str">
        <f>IF($T$1="非表示","",IF(ISERROR(MATCH($A10&amp;IF(J$2=0,"","_"&amp;J$2),Item_Calc!$P:$P,0)),"",INDEX(Item_Calc!$1:$1048576,MATCH($A10&amp;IF(J$2=0,"","_"&amp;J$2),Item_Calc!$P:$P,0),17)))</f>
        <v/>
      </c>
      <c r="K10" s="190" t="str">
        <f>IF($T$1="非表示","",IF(ISERROR(MATCH($A10&amp;IF(K$2=0,"","_"&amp;K$2),Item_Calc!$P:$P,0)),"",INDEX(Item_Calc!$1:$1048576,MATCH($A10&amp;IF(K$2=0,"","_"&amp;K$2),Item_Calc!$P:$P,0),17)))</f>
        <v/>
      </c>
      <c r="L10" s="190" t="str">
        <f>IF($T$1="非表示","",IF(ISERROR(MATCH($A10&amp;IF(L$2=0,"","_"&amp;L$2),Item_Calc!$P:$P,0)),"",INDEX(Item_Calc!$1:$1048576,MATCH($A10&amp;IF(L$2=0,"","_"&amp;L$2),Item_Calc!$P:$P,0),17)))</f>
        <v/>
      </c>
      <c r="M10" s="190" t="str">
        <f>IF($T$1="非表示","",IF(ISERROR(MATCH($A10&amp;IF(M$2=0,"","_"&amp;M$2),Item_Calc!$P:$P,0)),"",INDEX(Item_Calc!$1:$1048576,MATCH($A10&amp;IF(M$2=0,"","_"&amp;M$2),Item_Calc!$P:$P,0),17)))</f>
        <v/>
      </c>
      <c r="N10" s="190" t="str">
        <f>IF($T$1="非表示","",IF(ISERROR(MATCH($A10&amp;IF(N$2=0,"","_"&amp;N$2),Item_Calc!$P:$P,0)),"",INDEX(Item_Calc!$1:$1048576,MATCH($A10&amp;IF(N$2=0,"","_"&amp;N$2),Item_Calc!$P:$P,0),17)))</f>
        <v/>
      </c>
      <c r="O10" s="190" t="str">
        <f>IF($T$1="非表示","",IF(ISERROR(MATCH($A10&amp;IF(O$2=0,"","_"&amp;O$2),Item_Calc!$P:$P,0)),"",INDEX(Item_Calc!$1:$1048576,MATCH($A10&amp;IF(O$2=0,"","_"&amp;O$2),Item_Calc!$P:$P,0),17)))</f>
        <v/>
      </c>
      <c r="P10" s="211" t="str">
        <f>IF($T$1="非表示","",IF(ISERROR(MATCH($A10&amp;IF(P$2=0,"","_"&amp;P$2),Item_Calc!$P:$P,0)),"",INDEX(Item_Calc!$1:$1048576,MATCH($A10&amp;IF(P$2=0,"","_"&amp;P$2),Item_Calc!$P:$P,0),17)))</f>
        <v/>
      </c>
      <c r="Q10" s="129">
        <f t="shared" si="1"/>
        <v>7</v>
      </c>
      <c r="R10" s="148">
        <f t="shared" si="3"/>
        <v>40916</v>
      </c>
      <c r="S10" s="138">
        <f t="shared" si="4"/>
        <v>40916</v>
      </c>
      <c r="U10" s="1" t="str">
        <f>IF(INDEX(Holiday!$E:$E,ROW(),1)=0,"",INDEX(Holiday!$E:$E,ROW(),1))</f>
        <v/>
      </c>
    </row>
    <row r="11" spans="1:21" ht="12.6" customHeight="1" x14ac:dyDescent="0.15">
      <c r="A11" s="131">
        <f t="shared" si="5"/>
        <v>40917</v>
      </c>
      <c r="B11" s="137">
        <f t="shared" si="2"/>
        <v>40917</v>
      </c>
      <c r="C11" s="189" t="str">
        <f>IF($T$1="非表示","",IF(ISERROR(MATCH($A11&amp;IF(C$2=0,"","_"&amp;C$2),Item_Calc!$P:$P,0)),"",INDEX(Item_Calc!$1:$1048576,MATCH($A11&amp;IF(C$2=0,"","_"&amp;C$2),Item_Calc!$P:$P,0),17)))</f>
        <v/>
      </c>
      <c r="D11" s="190" t="str">
        <f>IF($T$1="非表示","",IF(ISERROR(MATCH($A11&amp;IF(D$2=0,"","_"&amp;D$2),Item_Calc!$P:$P,0)),"",INDEX(Item_Calc!$1:$1048576,MATCH($A11&amp;IF(D$2=0,"","_"&amp;D$2),Item_Calc!$P:$P,0),17)))</f>
        <v/>
      </c>
      <c r="E11" s="190" t="str">
        <f>IF($T$1="非表示","",IF(ISERROR(MATCH($A11&amp;IF(E$2=0,"","_"&amp;E$2),Item_Calc!$P:$P,0)),"",INDEX(Item_Calc!$1:$1048576,MATCH($A11&amp;IF(E$2=0,"","_"&amp;E$2),Item_Calc!$P:$P,0),17)))</f>
        <v/>
      </c>
      <c r="F11" s="190" t="str">
        <f>IF($T$1="非表示","",IF(ISERROR(MATCH($A11&amp;IF(F$2=0,"","_"&amp;F$2),Item_Calc!$P:$P,0)),"",INDEX(Item_Calc!$1:$1048576,MATCH($A11&amp;IF(F$2=0,"","_"&amp;F$2),Item_Calc!$P:$P,0),17)))</f>
        <v/>
      </c>
      <c r="G11" s="190" t="str">
        <f>IF($T$1="非表示","",IF(ISERROR(MATCH($A11&amp;IF(G$2=0,"","_"&amp;G$2),Item_Calc!$P:$P,0)),"",INDEX(Item_Calc!$1:$1048576,MATCH($A11&amp;IF(G$2=0,"","_"&amp;G$2),Item_Calc!$P:$P,0),17)))</f>
        <v>1/9_項目1</v>
      </c>
      <c r="H11" s="190" t="str">
        <f>IF($T$1="非表示","",IF(ISERROR(MATCH($A11&amp;IF(H$2=0,"","_"&amp;H$2),Item_Calc!$P:$P,0)),"",INDEX(Item_Calc!$1:$1048576,MATCH($A11&amp;IF(H$2=0,"","_"&amp;H$2),Item_Calc!$P:$P,0),17)))</f>
        <v/>
      </c>
      <c r="I11" s="190" t="str">
        <f>IF($T$1="非表示","",IF(ISERROR(MATCH($A11&amp;IF(I$2=0,"","_"&amp;I$2),Item_Calc!$P:$P,0)),"",INDEX(Item_Calc!$1:$1048576,MATCH($A11&amp;IF(I$2=0,"","_"&amp;I$2),Item_Calc!$P:$P,0),17)))</f>
        <v/>
      </c>
      <c r="J11" s="190" t="str">
        <f>IF($T$1="非表示","",IF(ISERROR(MATCH($A11&amp;IF(J$2=0,"","_"&amp;J$2),Item_Calc!$P:$P,0)),"",INDEX(Item_Calc!$1:$1048576,MATCH($A11&amp;IF(J$2=0,"","_"&amp;J$2),Item_Calc!$P:$P,0),17)))</f>
        <v/>
      </c>
      <c r="K11" s="190" t="str">
        <f>IF($T$1="非表示","",IF(ISERROR(MATCH($A11&amp;IF(K$2=0,"","_"&amp;K$2),Item_Calc!$P:$P,0)),"",INDEX(Item_Calc!$1:$1048576,MATCH($A11&amp;IF(K$2=0,"","_"&amp;K$2),Item_Calc!$P:$P,0),17)))</f>
        <v/>
      </c>
      <c r="L11" s="190" t="str">
        <f>IF($T$1="非表示","",IF(ISERROR(MATCH($A11&amp;IF(L$2=0,"","_"&amp;L$2),Item_Calc!$P:$P,0)),"",INDEX(Item_Calc!$1:$1048576,MATCH($A11&amp;IF(L$2=0,"","_"&amp;L$2),Item_Calc!$P:$P,0),17)))</f>
        <v/>
      </c>
      <c r="M11" s="190" t="str">
        <f>IF($T$1="非表示","",IF(ISERROR(MATCH($A11&amp;IF(M$2=0,"","_"&amp;M$2),Item_Calc!$P:$P,0)),"",INDEX(Item_Calc!$1:$1048576,MATCH($A11&amp;IF(M$2=0,"","_"&amp;M$2),Item_Calc!$P:$P,0),17)))</f>
        <v/>
      </c>
      <c r="N11" s="190" t="str">
        <f>IF($T$1="非表示","",IF(ISERROR(MATCH($A11&amp;IF(N$2=0,"","_"&amp;N$2),Item_Calc!$P:$P,0)),"",INDEX(Item_Calc!$1:$1048576,MATCH($A11&amp;IF(N$2=0,"","_"&amp;N$2),Item_Calc!$P:$P,0),17)))</f>
        <v/>
      </c>
      <c r="O11" s="190" t="str">
        <f>IF($T$1="非表示","",IF(ISERROR(MATCH($A11&amp;IF(O$2=0,"","_"&amp;O$2),Item_Calc!$P:$P,0)),"",INDEX(Item_Calc!$1:$1048576,MATCH($A11&amp;IF(O$2=0,"","_"&amp;O$2),Item_Calc!$P:$P,0),17)))</f>
        <v/>
      </c>
      <c r="P11" s="211" t="str">
        <f>IF($T$1="非表示","",IF(ISERROR(MATCH($A11&amp;IF(P$2=0,"","_"&amp;P$2),Item_Calc!$P:$P,0)),"",INDEX(Item_Calc!$1:$1048576,MATCH($A11&amp;IF(P$2=0,"","_"&amp;P$2),Item_Calc!$P:$P,0),17)))</f>
        <v/>
      </c>
      <c r="Q11" s="129">
        <f t="shared" si="1"/>
        <v>8</v>
      </c>
      <c r="R11" s="148">
        <f t="shared" si="3"/>
        <v>40917</v>
      </c>
      <c r="S11" s="138">
        <f t="shared" si="4"/>
        <v>40917</v>
      </c>
      <c r="U11" s="1">
        <f ca="1">IF(INDEX(Holiday!$E:$E,ROW(),1)=0,"",INDEX(Holiday!$E:$E,ROW(),1))</f>
        <v>40544</v>
      </c>
    </row>
    <row r="12" spans="1:21" ht="12.6" customHeight="1" x14ac:dyDescent="0.15">
      <c r="A12" s="131">
        <f t="shared" si="5"/>
        <v>40918</v>
      </c>
      <c r="B12" s="137">
        <f t="shared" si="2"/>
        <v>40918</v>
      </c>
      <c r="C12" s="189" t="str">
        <f>IF($T$1="非表示","",IF(ISERROR(MATCH($A12&amp;IF(C$2=0,"","_"&amp;C$2),Item_Calc!$P:$P,0)),"",INDEX(Item_Calc!$1:$1048576,MATCH($A12&amp;IF(C$2=0,"","_"&amp;C$2),Item_Calc!$P:$P,0),17)))</f>
        <v/>
      </c>
      <c r="D12" s="190" t="str">
        <f>IF($T$1="非表示","",IF(ISERROR(MATCH($A12&amp;IF(D$2=0,"","_"&amp;D$2),Item_Calc!$P:$P,0)),"",INDEX(Item_Calc!$1:$1048576,MATCH($A12&amp;IF(D$2=0,"","_"&amp;D$2),Item_Calc!$P:$P,0),17)))</f>
        <v/>
      </c>
      <c r="E12" s="190" t="str">
        <f>IF($T$1="非表示","",IF(ISERROR(MATCH($A12&amp;IF(E$2=0,"","_"&amp;E$2),Item_Calc!$P:$P,0)),"",INDEX(Item_Calc!$1:$1048576,MATCH($A12&amp;IF(E$2=0,"","_"&amp;E$2),Item_Calc!$P:$P,0),17)))</f>
        <v/>
      </c>
      <c r="F12" s="190" t="str">
        <f>IF($T$1="非表示","",IF(ISERROR(MATCH($A12&amp;IF(F$2=0,"","_"&amp;F$2),Item_Calc!$P:$P,0)),"",INDEX(Item_Calc!$1:$1048576,MATCH($A12&amp;IF(F$2=0,"","_"&amp;F$2),Item_Calc!$P:$P,0),17)))</f>
        <v/>
      </c>
      <c r="G12" s="190" t="str">
        <f>IF($T$1="非表示","",IF(ISERROR(MATCH($A12&amp;IF(G$2=0,"","_"&amp;G$2),Item_Calc!$P:$P,0)),"",INDEX(Item_Calc!$1:$1048576,MATCH($A12&amp;IF(G$2=0,"","_"&amp;G$2),Item_Calc!$P:$P,0),17)))</f>
        <v>1/10_項目1</v>
      </c>
      <c r="H12" s="190" t="str">
        <f>IF($T$1="非表示","",IF(ISERROR(MATCH($A12&amp;IF(H$2=0,"","_"&amp;H$2),Item_Calc!$P:$P,0)),"",INDEX(Item_Calc!$1:$1048576,MATCH($A12&amp;IF(H$2=0,"","_"&amp;H$2),Item_Calc!$P:$P,0),17)))</f>
        <v/>
      </c>
      <c r="I12" s="190" t="str">
        <f>IF($T$1="非表示","",IF(ISERROR(MATCH($A12&amp;IF(I$2=0,"","_"&amp;I$2),Item_Calc!$P:$P,0)),"",INDEX(Item_Calc!$1:$1048576,MATCH($A12&amp;IF(I$2=0,"","_"&amp;I$2),Item_Calc!$P:$P,0),17)))</f>
        <v/>
      </c>
      <c r="J12" s="190" t="str">
        <f>IF($T$1="非表示","",IF(ISERROR(MATCH($A12&amp;IF(J$2=0,"","_"&amp;J$2),Item_Calc!$P:$P,0)),"",INDEX(Item_Calc!$1:$1048576,MATCH($A12&amp;IF(J$2=0,"","_"&amp;J$2),Item_Calc!$P:$P,0),17)))</f>
        <v/>
      </c>
      <c r="K12" s="190" t="str">
        <f>IF($T$1="非表示","",IF(ISERROR(MATCH($A12&amp;IF(K$2=0,"","_"&amp;K$2),Item_Calc!$P:$P,0)),"",INDEX(Item_Calc!$1:$1048576,MATCH($A12&amp;IF(K$2=0,"","_"&amp;K$2),Item_Calc!$P:$P,0),17)))</f>
        <v/>
      </c>
      <c r="L12" s="190" t="str">
        <f>IF($T$1="非表示","",IF(ISERROR(MATCH($A12&amp;IF(L$2=0,"","_"&amp;L$2),Item_Calc!$P:$P,0)),"",INDEX(Item_Calc!$1:$1048576,MATCH($A12&amp;IF(L$2=0,"","_"&amp;L$2),Item_Calc!$P:$P,0),17)))</f>
        <v/>
      </c>
      <c r="M12" s="190" t="str">
        <f>IF($T$1="非表示","",IF(ISERROR(MATCH($A12&amp;IF(M$2=0,"","_"&amp;M$2),Item_Calc!$P:$P,0)),"",INDEX(Item_Calc!$1:$1048576,MATCH($A12&amp;IF(M$2=0,"","_"&amp;M$2),Item_Calc!$P:$P,0),17)))</f>
        <v/>
      </c>
      <c r="N12" s="190" t="str">
        <f>IF($T$1="非表示","",IF(ISERROR(MATCH($A12&amp;IF(N$2=0,"","_"&amp;N$2),Item_Calc!$P:$P,0)),"",INDEX(Item_Calc!$1:$1048576,MATCH($A12&amp;IF(N$2=0,"","_"&amp;N$2),Item_Calc!$P:$P,0),17)))</f>
        <v/>
      </c>
      <c r="O12" s="190" t="str">
        <f>IF($T$1="非表示","",IF(ISERROR(MATCH($A12&amp;IF(O$2=0,"","_"&amp;O$2),Item_Calc!$P:$P,0)),"",INDEX(Item_Calc!$1:$1048576,MATCH($A12&amp;IF(O$2=0,"","_"&amp;O$2),Item_Calc!$P:$P,0),17)))</f>
        <v/>
      </c>
      <c r="P12" s="211" t="str">
        <f>IF($T$1="非表示","",IF(ISERROR(MATCH($A12&amp;IF(P$2=0,"","_"&amp;P$2),Item_Calc!$P:$P,0)),"",INDEX(Item_Calc!$1:$1048576,MATCH($A12&amp;IF(P$2=0,"","_"&amp;P$2),Item_Calc!$P:$P,0),17)))</f>
        <v/>
      </c>
      <c r="Q12" s="129">
        <f t="shared" si="1"/>
        <v>9</v>
      </c>
      <c r="R12" s="148">
        <f t="shared" si="3"/>
        <v>40918</v>
      </c>
      <c r="S12" s="138">
        <f t="shared" si="4"/>
        <v>40918</v>
      </c>
      <c r="U12" s="1">
        <f ca="1">IF(INDEX(Holiday!$E:$E,ROW(),1)=0,"",INDEX(Holiday!$E:$E,ROW(),1))</f>
        <v>40545</v>
      </c>
    </row>
    <row r="13" spans="1:21" ht="12.6" customHeight="1" x14ac:dyDescent="0.15">
      <c r="A13" s="131">
        <f t="shared" si="5"/>
        <v>40919</v>
      </c>
      <c r="B13" s="137">
        <f t="shared" si="2"/>
        <v>40919</v>
      </c>
      <c r="C13" s="189" t="str">
        <f>IF($T$1="非表示","",IF(ISERROR(MATCH($A13&amp;IF(C$2=0,"","_"&amp;C$2),Item_Calc!$P:$P,0)),"",INDEX(Item_Calc!$1:$1048576,MATCH($A13&amp;IF(C$2=0,"","_"&amp;C$2),Item_Calc!$P:$P,0),17)))</f>
        <v/>
      </c>
      <c r="D13" s="190" t="str">
        <f>IF($T$1="非表示","",IF(ISERROR(MATCH($A13&amp;IF(D$2=0,"","_"&amp;D$2),Item_Calc!$P:$P,0)),"",INDEX(Item_Calc!$1:$1048576,MATCH($A13&amp;IF(D$2=0,"","_"&amp;D$2),Item_Calc!$P:$P,0),17)))</f>
        <v/>
      </c>
      <c r="E13" s="190" t="str">
        <f>IF($T$1="非表示","",IF(ISERROR(MATCH($A13&amp;IF(E$2=0,"","_"&amp;E$2),Item_Calc!$P:$P,0)),"",INDEX(Item_Calc!$1:$1048576,MATCH($A13&amp;IF(E$2=0,"","_"&amp;E$2),Item_Calc!$P:$P,0),17)))</f>
        <v/>
      </c>
      <c r="F13" s="190" t="str">
        <f>IF($T$1="非表示","",IF(ISERROR(MATCH($A13&amp;IF(F$2=0,"","_"&amp;F$2),Item_Calc!$P:$P,0)),"",INDEX(Item_Calc!$1:$1048576,MATCH($A13&amp;IF(F$2=0,"","_"&amp;F$2),Item_Calc!$P:$P,0),17)))</f>
        <v/>
      </c>
      <c r="G13" s="190" t="str">
        <f>IF($T$1="非表示","",IF(ISERROR(MATCH($A13&amp;IF(G$2=0,"","_"&amp;G$2),Item_Calc!$P:$P,0)),"",INDEX(Item_Calc!$1:$1048576,MATCH($A13&amp;IF(G$2=0,"","_"&amp;G$2),Item_Calc!$P:$P,0),17)))</f>
        <v>1/11_項目1</v>
      </c>
      <c r="H13" s="190" t="str">
        <f>IF($T$1="非表示","",IF(ISERROR(MATCH($A13&amp;IF(H$2=0,"","_"&amp;H$2),Item_Calc!$P:$P,0)),"",INDEX(Item_Calc!$1:$1048576,MATCH($A13&amp;IF(H$2=0,"","_"&amp;H$2),Item_Calc!$P:$P,0),17)))</f>
        <v/>
      </c>
      <c r="I13" s="190" t="str">
        <f>IF($T$1="非表示","",IF(ISERROR(MATCH($A13&amp;IF(I$2=0,"","_"&amp;I$2),Item_Calc!$P:$P,0)),"",INDEX(Item_Calc!$1:$1048576,MATCH($A13&amp;IF(I$2=0,"","_"&amp;I$2),Item_Calc!$P:$P,0),17)))</f>
        <v/>
      </c>
      <c r="J13" s="190" t="str">
        <f>IF($T$1="非表示","",IF(ISERROR(MATCH($A13&amp;IF(J$2=0,"","_"&amp;J$2),Item_Calc!$P:$P,0)),"",INDEX(Item_Calc!$1:$1048576,MATCH($A13&amp;IF(J$2=0,"","_"&amp;J$2),Item_Calc!$P:$P,0),17)))</f>
        <v/>
      </c>
      <c r="K13" s="190" t="str">
        <f>IF($T$1="非表示","",IF(ISERROR(MATCH($A13&amp;IF(K$2=0,"","_"&amp;K$2),Item_Calc!$P:$P,0)),"",INDEX(Item_Calc!$1:$1048576,MATCH($A13&amp;IF(K$2=0,"","_"&amp;K$2),Item_Calc!$P:$P,0),17)))</f>
        <v/>
      </c>
      <c r="L13" s="190" t="str">
        <f>IF($T$1="非表示","",IF(ISERROR(MATCH($A13&amp;IF(L$2=0,"","_"&amp;L$2),Item_Calc!$P:$P,0)),"",INDEX(Item_Calc!$1:$1048576,MATCH($A13&amp;IF(L$2=0,"","_"&amp;L$2),Item_Calc!$P:$P,0),17)))</f>
        <v/>
      </c>
      <c r="M13" s="190" t="str">
        <f>IF($T$1="非表示","",IF(ISERROR(MATCH($A13&amp;IF(M$2=0,"","_"&amp;M$2),Item_Calc!$P:$P,0)),"",INDEX(Item_Calc!$1:$1048576,MATCH($A13&amp;IF(M$2=0,"","_"&amp;M$2),Item_Calc!$P:$P,0),17)))</f>
        <v/>
      </c>
      <c r="N13" s="190" t="str">
        <f>IF($T$1="非表示","",IF(ISERROR(MATCH($A13&amp;IF(N$2=0,"","_"&amp;N$2),Item_Calc!$P:$P,0)),"",INDEX(Item_Calc!$1:$1048576,MATCH($A13&amp;IF(N$2=0,"","_"&amp;N$2),Item_Calc!$P:$P,0),17)))</f>
        <v/>
      </c>
      <c r="O13" s="190" t="str">
        <f>IF($T$1="非表示","",IF(ISERROR(MATCH($A13&amp;IF(O$2=0,"","_"&amp;O$2),Item_Calc!$P:$P,0)),"",INDEX(Item_Calc!$1:$1048576,MATCH($A13&amp;IF(O$2=0,"","_"&amp;O$2),Item_Calc!$P:$P,0),17)))</f>
        <v/>
      </c>
      <c r="P13" s="211" t="str">
        <f>IF($T$1="非表示","",IF(ISERROR(MATCH($A13&amp;IF(P$2=0,"","_"&amp;P$2),Item_Calc!$P:$P,0)),"",INDEX(Item_Calc!$1:$1048576,MATCH($A13&amp;IF(P$2=0,"","_"&amp;P$2),Item_Calc!$P:$P,0),17)))</f>
        <v/>
      </c>
      <c r="Q13" s="129">
        <f t="shared" si="1"/>
        <v>10</v>
      </c>
      <c r="R13" s="148">
        <f t="shared" si="3"/>
        <v>40919</v>
      </c>
      <c r="S13" s="138">
        <f t="shared" si="4"/>
        <v>40919</v>
      </c>
      <c r="U13" s="1">
        <f ca="1">IF(INDEX(Holiday!$E:$E,ROW(),1)=0,"",INDEX(Holiday!$E:$E,ROW(),1))</f>
        <v>40546</v>
      </c>
    </row>
    <row r="14" spans="1:21" ht="12.6" customHeight="1" x14ac:dyDescent="0.15">
      <c r="A14" s="131">
        <f t="shared" si="5"/>
        <v>40920</v>
      </c>
      <c r="B14" s="137">
        <f t="shared" si="2"/>
        <v>40920</v>
      </c>
      <c r="C14" s="189" t="str">
        <f>IF($T$1="非表示","",IF(ISERROR(MATCH($A14&amp;IF(C$2=0,"","_"&amp;C$2),Item_Calc!$P:$P,0)),"",INDEX(Item_Calc!$1:$1048576,MATCH($A14&amp;IF(C$2=0,"","_"&amp;C$2),Item_Calc!$P:$P,0),17)))</f>
        <v/>
      </c>
      <c r="D14" s="190" t="str">
        <f>IF($T$1="非表示","",IF(ISERROR(MATCH($A14&amp;IF(D$2=0,"","_"&amp;D$2),Item_Calc!$P:$P,0)),"",INDEX(Item_Calc!$1:$1048576,MATCH($A14&amp;IF(D$2=0,"","_"&amp;D$2),Item_Calc!$P:$P,0),17)))</f>
        <v/>
      </c>
      <c r="E14" s="190" t="str">
        <f>IF($T$1="非表示","",IF(ISERROR(MATCH($A14&amp;IF(E$2=0,"","_"&amp;E$2),Item_Calc!$P:$P,0)),"",INDEX(Item_Calc!$1:$1048576,MATCH($A14&amp;IF(E$2=0,"","_"&amp;E$2),Item_Calc!$P:$P,0),17)))</f>
        <v/>
      </c>
      <c r="F14" s="190" t="str">
        <f>IF($T$1="非表示","",IF(ISERROR(MATCH($A14&amp;IF(F$2=0,"","_"&amp;F$2),Item_Calc!$P:$P,0)),"",INDEX(Item_Calc!$1:$1048576,MATCH($A14&amp;IF(F$2=0,"","_"&amp;F$2),Item_Calc!$P:$P,0),17)))</f>
        <v/>
      </c>
      <c r="G14" s="190" t="str">
        <f>IF($T$1="非表示","",IF(ISERROR(MATCH($A14&amp;IF(G$2=0,"","_"&amp;G$2),Item_Calc!$P:$P,0)),"",INDEX(Item_Calc!$1:$1048576,MATCH($A14&amp;IF(G$2=0,"","_"&amp;G$2),Item_Calc!$P:$P,0),17)))</f>
        <v>1/12_項目1</v>
      </c>
      <c r="H14" s="190" t="str">
        <f>IF($T$1="非表示","",IF(ISERROR(MATCH($A14&amp;IF(H$2=0,"","_"&amp;H$2),Item_Calc!$P:$P,0)),"",INDEX(Item_Calc!$1:$1048576,MATCH($A14&amp;IF(H$2=0,"","_"&amp;H$2),Item_Calc!$P:$P,0),17)))</f>
        <v/>
      </c>
      <c r="I14" s="190" t="str">
        <f>IF($T$1="非表示","",IF(ISERROR(MATCH($A14&amp;IF(I$2=0,"","_"&amp;I$2),Item_Calc!$P:$P,0)),"",INDEX(Item_Calc!$1:$1048576,MATCH($A14&amp;IF(I$2=0,"","_"&amp;I$2),Item_Calc!$P:$P,0),17)))</f>
        <v/>
      </c>
      <c r="J14" s="190" t="str">
        <f>IF($T$1="非表示","",IF(ISERROR(MATCH($A14&amp;IF(J$2=0,"","_"&amp;J$2),Item_Calc!$P:$P,0)),"",INDEX(Item_Calc!$1:$1048576,MATCH($A14&amp;IF(J$2=0,"","_"&amp;J$2),Item_Calc!$P:$P,0),17)))</f>
        <v/>
      </c>
      <c r="K14" s="190" t="str">
        <f>IF($T$1="非表示","",IF(ISERROR(MATCH($A14&amp;IF(K$2=0,"","_"&amp;K$2),Item_Calc!$P:$P,0)),"",INDEX(Item_Calc!$1:$1048576,MATCH($A14&amp;IF(K$2=0,"","_"&amp;K$2),Item_Calc!$P:$P,0),17)))</f>
        <v/>
      </c>
      <c r="L14" s="190" t="str">
        <f>IF($T$1="非表示","",IF(ISERROR(MATCH($A14&amp;IF(L$2=0,"","_"&amp;L$2),Item_Calc!$P:$P,0)),"",INDEX(Item_Calc!$1:$1048576,MATCH($A14&amp;IF(L$2=0,"","_"&amp;L$2),Item_Calc!$P:$P,0),17)))</f>
        <v/>
      </c>
      <c r="M14" s="190" t="str">
        <f>IF($T$1="非表示","",IF(ISERROR(MATCH($A14&amp;IF(M$2=0,"","_"&amp;M$2),Item_Calc!$P:$P,0)),"",INDEX(Item_Calc!$1:$1048576,MATCH($A14&amp;IF(M$2=0,"","_"&amp;M$2),Item_Calc!$P:$P,0),17)))</f>
        <v/>
      </c>
      <c r="N14" s="190" t="str">
        <f>IF($T$1="非表示","",IF(ISERROR(MATCH($A14&amp;IF(N$2=0,"","_"&amp;N$2),Item_Calc!$P:$P,0)),"",INDEX(Item_Calc!$1:$1048576,MATCH($A14&amp;IF(N$2=0,"","_"&amp;N$2),Item_Calc!$P:$P,0),17)))</f>
        <v/>
      </c>
      <c r="O14" s="190" t="str">
        <f>IF($T$1="非表示","",IF(ISERROR(MATCH($A14&amp;IF(O$2=0,"","_"&amp;O$2),Item_Calc!$P:$P,0)),"",INDEX(Item_Calc!$1:$1048576,MATCH($A14&amp;IF(O$2=0,"","_"&amp;O$2),Item_Calc!$P:$P,0),17)))</f>
        <v/>
      </c>
      <c r="P14" s="211" t="str">
        <f>IF($T$1="非表示","",IF(ISERROR(MATCH($A14&amp;IF(P$2=0,"","_"&amp;P$2),Item_Calc!$P:$P,0)),"",INDEX(Item_Calc!$1:$1048576,MATCH($A14&amp;IF(P$2=0,"","_"&amp;P$2),Item_Calc!$P:$P,0),17)))</f>
        <v/>
      </c>
      <c r="Q14" s="129">
        <f t="shared" si="1"/>
        <v>11</v>
      </c>
      <c r="R14" s="148">
        <f t="shared" si="3"/>
        <v>40920</v>
      </c>
      <c r="S14" s="138">
        <f t="shared" si="4"/>
        <v>40920</v>
      </c>
      <c r="U14" s="1" t="str">
        <f ca="1">IF(INDEX(Holiday!$E:$E,ROW(),1)=0,"",INDEX(Holiday!$E:$E,ROW(),1))</f>
        <v/>
      </c>
    </row>
    <row r="15" spans="1:21" ht="12.6" customHeight="1" x14ac:dyDescent="0.15">
      <c r="A15" s="131">
        <f t="shared" si="5"/>
        <v>40921</v>
      </c>
      <c r="B15" s="137">
        <f t="shared" si="2"/>
        <v>40921</v>
      </c>
      <c r="C15" s="189" t="str">
        <f>IF($T$1="非表示","",IF(ISERROR(MATCH($A15&amp;IF(C$2=0,"","_"&amp;C$2),Item_Calc!$P:$P,0)),"",INDEX(Item_Calc!$1:$1048576,MATCH($A15&amp;IF(C$2=0,"","_"&amp;C$2),Item_Calc!$P:$P,0),17)))</f>
        <v/>
      </c>
      <c r="D15" s="190" t="str">
        <f>IF($T$1="非表示","",IF(ISERROR(MATCH($A15&amp;IF(D$2=0,"","_"&amp;D$2),Item_Calc!$P:$P,0)),"",INDEX(Item_Calc!$1:$1048576,MATCH($A15&amp;IF(D$2=0,"","_"&amp;D$2),Item_Calc!$P:$P,0),17)))</f>
        <v/>
      </c>
      <c r="E15" s="190" t="str">
        <f>IF($T$1="非表示","",IF(ISERROR(MATCH($A15&amp;IF(E$2=0,"","_"&amp;E$2),Item_Calc!$P:$P,0)),"",INDEX(Item_Calc!$1:$1048576,MATCH($A15&amp;IF(E$2=0,"","_"&amp;E$2),Item_Calc!$P:$P,0),17)))</f>
        <v/>
      </c>
      <c r="F15" s="190" t="str">
        <f>IF($T$1="非表示","",IF(ISERROR(MATCH($A15&amp;IF(F$2=0,"","_"&amp;F$2),Item_Calc!$P:$P,0)),"",INDEX(Item_Calc!$1:$1048576,MATCH($A15&amp;IF(F$2=0,"","_"&amp;F$2),Item_Calc!$P:$P,0),17)))</f>
        <v/>
      </c>
      <c r="G15" s="190" t="str">
        <f>IF($T$1="非表示","",IF(ISERROR(MATCH($A15&amp;IF(G$2=0,"","_"&amp;G$2),Item_Calc!$P:$P,0)),"",INDEX(Item_Calc!$1:$1048576,MATCH($A15&amp;IF(G$2=0,"","_"&amp;G$2),Item_Calc!$P:$P,0),17)))</f>
        <v>1/13_項目1</v>
      </c>
      <c r="H15" s="190" t="str">
        <f>IF($T$1="非表示","",IF(ISERROR(MATCH($A15&amp;IF(H$2=0,"","_"&amp;H$2),Item_Calc!$P:$P,0)),"",INDEX(Item_Calc!$1:$1048576,MATCH($A15&amp;IF(H$2=0,"","_"&amp;H$2),Item_Calc!$P:$P,0),17)))</f>
        <v/>
      </c>
      <c r="I15" s="190" t="str">
        <f>IF($T$1="非表示","",IF(ISERROR(MATCH($A15&amp;IF(I$2=0,"","_"&amp;I$2),Item_Calc!$P:$P,0)),"",INDEX(Item_Calc!$1:$1048576,MATCH($A15&amp;IF(I$2=0,"","_"&amp;I$2),Item_Calc!$P:$P,0),17)))</f>
        <v/>
      </c>
      <c r="J15" s="190" t="str">
        <f>IF($T$1="非表示","",IF(ISERROR(MATCH($A15&amp;IF(J$2=0,"","_"&amp;J$2),Item_Calc!$P:$P,0)),"",INDEX(Item_Calc!$1:$1048576,MATCH($A15&amp;IF(J$2=0,"","_"&amp;J$2),Item_Calc!$P:$P,0),17)))</f>
        <v/>
      </c>
      <c r="K15" s="190" t="str">
        <f>IF($T$1="非表示","",IF(ISERROR(MATCH($A15&amp;IF(K$2=0,"","_"&amp;K$2),Item_Calc!$P:$P,0)),"",INDEX(Item_Calc!$1:$1048576,MATCH($A15&amp;IF(K$2=0,"","_"&amp;K$2),Item_Calc!$P:$P,0),17)))</f>
        <v/>
      </c>
      <c r="L15" s="190" t="str">
        <f>IF($T$1="非表示","",IF(ISERROR(MATCH($A15&amp;IF(L$2=0,"","_"&amp;L$2),Item_Calc!$P:$P,0)),"",INDEX(Item_Calc!$1:$1048576,MATCH($A15&amp;IF(L$2=0,"","_"&amp;L$2),Item_Calc!$P:$P,0),17)))</f>
        <v/>
      </c>
      <c r="M15" s="190" t="str">
        <f>IF($T$1="非表示","",IF(ISERROR(MATCH($A15&amp;IF(M$2=0,"","_"&amp;M$2),Item_Calc!$P:$P,0)),"",INDEX(Item_Calc!$1:$1048576,MATCH($A15&amp;IF(M$2=0,"","_"&amp;M$2),Item_Calc!$P:$P,0),17)))</f>
        <v/>
      </c>
      <c r="N15" s="190" t="str">
        <f>IF($T$1="非表示","",IF(ISERROR(MATCH($A15&amp;IF(N$2=0,"","_"&amp;N$2),Item_Calc!$P:$P,0)),"",INDEX(Item_Calc!$1:$1048576,MATCH($A15&amp;IF(N$2=0,"","_"&amp;N$2),Item_Calc!$P:$P,0),17)))</f>
        <v/>
      </c>
      <c r="O15" s="190" t="str">
        <f>IF($T$1="非表示","",IF(ISERROR(MATCH($A15&amp;IF(O$2=0,"","_"&amp;O$2),Item_Calc!$P:$P,0)),"",INDEX(Item_Calc!$1:$1048576,MATCH($A15&amp;IF(O$2=0,"","_"&amp;O$2),Item_Calc!$P:$P,0),17)))</f>
        <v/>
      </c>
      <c r="P15" s="211" t="str">
        <f>IF($T$1="非表示","",IF(ISERROR(MATCH($A15&amp;IF(P$2=0,"","_"&amp;P$2),Item_Calc!$P:$P,0)),"",INDEX(Item_Calc!$1:$1048576,MATCH($A15&amp;IF(P$2=0,"","_"&amp;P$2),Item_Calc!$P:$P,0),17)))</f>
        <v/>
      </c>
      <c r="Q15" s="129">
        <f t="shared" si="1"/>
        <v>12</v>
      </c>
      <c r="R15" s="148">
        <f t="shared" si="3"/>
        <v>40921</v>
      </c>
      <c r="S15" s="138">
        <f t="shared" si="4"/>
        <v>40921</v>
      </c>
      <c r="U15" s="1">
        <f ca="1">IF(INDEX(Holiday!$E:$E,ROW(),1)=0,"",INDEX(Holiday!$E:$E,ROW(),1))</f>
        <v>40553</v>
      </c>
    </row>
    <row r="16" spans="1:21" ht="12.6" customHeight="1" x14ac:dyDescent="0.15">
      <c r="A16" s="131">
        <f t="shared" ref="A16:A29" si="6">A15+1</f>
        <v>40922</v>
      </c>
      <c r="B16" s="137">
        <f t="shared" si="2"/>
        <v>40922</v>
      </c>
      <c r="C16" s="189" t="str">
        <f>IF($T$1="非表示","",IF(ISERROR(MATCH($A16&amp;IF(C$2=0,"","_"&amp;C$2),Item_Calc!$P:$P,0)),"",INDEX(Item_Calc!$1:$1048576,MATCH($A16&amp;IF(C$2=0,"","_"&amp;C$2),Item_Calc!$P:$P,0),17)))</f>
        <v/>
      </c>
      <c r="D16" s="190" t="str">
        <f>IF($T$1="非表示","",IF(ISERROR(MATCH($A16&amp;IF(D$2=0,"","_"&amp;D$2),Item_Calc!$P:$P,0)),"",INDEX(Item_Calc!$1:$1048576,MATCH($A16&amp;IF(D$2=0,"","_"&amp;D$2),Item_Calc!$P:$P,0),17)))</f>
        <v/>
      </c>
      <c r="E16" s="190" t="str">
        <f>IF($T$1="非表示","",IF(ISERROR(MATCH($A16&amp;IF(E$2=0,"","_"&amp;E$2),Item_Calc!$P:$P,0)),"",INDEX(Item_Calc!$1:$1048576,MATCH($A16&amp;IF(E$2=0,"","_"&amp;E$2),Item_Calc!$P:$P,0),17)))</f>
        <v/>
      </c>
      <c r="F16" s="190" t="str">
        <f>IF($T$1="非表示","",IF(ISERROR(MATCH($A16&amp;IF(F$2=0,"","_"&amp;F$2),Item_Calc!$P:$P,0)),"",INDEX(Item_Calc!$1:$1048576,MATCH($A16&amp;IF(F$2=0,"","_"&amp;F$2),Item_Calc!$P:$P,0),17)))</f>
        <v/>
      </c>
      <c r="G16" s="190" t="str">
        <f>IF($T$1="非表示","",IF(ISERROR(MATCH($A16&amp;IF(G$2=0,"","_"&amp;G$2),Item_Calc!$P:$P,0)),"",INDEX(Item_Calc!$1:$1048576,MATCH($A16&amp;IF(G$2=0,"","_"&amp;G$2),Item_Calc!$P:$P,0),17)))</f>
        <v>1/14_項目1</v>
      </c>
      <c r="H16" s="190" t="str">
        <f>IF($T$1="非表示","",IF(ISERROR(MATCH($A16&amp;IF(H$2=0,"","_"&amp;H$2),Item_Calc!$P:$P,0)),"",INDEX(Item_Calc!$1:$1048576,MATCH($A16&amp;IF(H$2=0,"","_"&amp;H$2),Item_Calc!$P:$P,0),17)))</f>
        <v/>
      </c>
      <c r="I16" s="190" t="str">
        <f>IF($T$1="非表示","",IF(ISERROR(MATCH($A16&amp;IF(I$2=0,"","_"&amp;I$2),Item_Calc!$P:$P,0)),"",INDEX(Item_Calc!$1:$1048576,MATCH($A16&amp;IF(I$2=0,"","_"&amp;I$2),Item_Calc!$P:$P,0),17)))</f>
        <v/>
      </c>
      <c r="J16" s="190" t="str">
        <f>IF($T$1="非表示","",IF(ISERROR(MATCH($A16&amp;IF(J$2=0,"","_"&amp;J$2),Item_Calc!$P:$P,0)),"",INDEX(Item_Calc!$1:$1048576,MATCH($A16&amp;IF(J$2=0,"","_"&amp;J$2),Item_Calc!$P:$P,0),17)))</f>
        <v/>
      </c>
      <c r="K16" s="190" t="str">
        <f>IF($T$1="非表示","",IF(ISERROR(MATCH($A16&amp;IF(K$2=0,"","_"&amp;K$2),Item_Calc!$P:$P,0)),"",INDEX(Item_Calc!$1:$1048576,MATCH($A16&amp;IF(K$2=0,"","_"&amp;K$2),Item_Calc!$P:$P,0),17)))</f>
        <v/>
      </c>
      <c r="L16" s="190" t="str">
        <f>IF($T$1="非表示","",IF(ISERROR(MATCH($A16&amp;IF(L$2=0,"","_"&amp;L$2),Item_Calc!$P:$P,0)),"",INDEX(Item_Calc!$1:$1048576,MATCH($A16&amp;IF(L$2=0,"","_"&amp;L$2),Item_Calc!$P:$P,0),17)))</f>
        <v/>
      </c>
      <c r="M16" s="190" t="str">
        <f>IF($T$1="非表示","",IF(ISERROR(MATCH($A16&amp;IF(M$2=0,"","_"&amp;M$2),Item_Calc!$P:$P,0)),"",INDEX(Item_Calc!$1:$1048576,MATCH($A16&amp;IF(M$2=0,"","_"&amp;M$2),Item_Calc!$P:$P,0),17)))</f>
        <v/>
      </c>
      <c r="N16" s="190" t="str">
        <f>IF($T$1="非表示","",IF(ISERROR(MATCH($A16&amp;IF(N$2=0,"","_"&amp;N$2),Item_Calc!$P:$P,0)),"",INDEX(Item_Calc!$1:$1048576,MATCH($A16&amp;IF(N$2=0,"","_"&amp;N$2),Item_Calc!$P:$P,0),17)))</f>
        <v/>
      </c>
      <c r="O16" s="190" t="str">
        <f>IF($T$1="非表示","",IF(ISERROR(MATCH($A16&amp;IF(O$2=0,"","_"&amp;O$2),Item_Calc!$P:$P,0)),"",INDEX(Item_Calc!$1:$1048576,MATCH($A16&amp;IF(O$2=0,"","_"&amp;O$2),Item_Calc!$P:$P,0),17)))</f>
        <v/>
      </c>
      <c r="P16" s="211" t="str">
        <f>IF($T$1="非表示","",IF(ISERROR(MATCH($A16&amp;IF(P$2=0,"","_"&amp;P$2),Item_Calc!$P:$P,0)),"",INDEX(Item_Calc!$1:$1048576,MATCH($A16&amp;IF(P$2=0,"","_"&amp;P$2),Item_Calc!$P:$P,0),17)))</f>
        <v/>
      </c>
      <c r="Q16" s="129">
        <f t="shared" si="1"/>
        <v>13</v>
      </c>
      <c r="R16" s="148">
        <f t="shared" si="3"/>
        <v>40922</v>
      </c>
      <c r="S16" s="138">
        <f t="shared" ref="S16:S33" si="7">A16</f>
        <v>40922</v>
      </c>
      <c r="U16" s="1" t="str">
        <f ca="1">IF(INDEX(Holiday!$E:$E,ROW(),1)=0,"",INDEX(Holiday!$E:$E,ROW(),1))</f>
        <v/>
      </c>
    </row>
    <row r="17" spans="1:21" ht="12.6" customHeight="1" x14ac:dyDescent="0.15">
      <c r="A17" s="131">
        <f t="shared" si="6"/>
        <v>40923</v>
      </c>
      <c r="B17" s="137">
        <f t="shared" si="2"/>
        <v>40923</v>
      </c>
      <c r="C17" s="189" t="str">
        <f>IF($T$1="非表示","",IF(ISERROR(MATCH($A17&amp;IF(C$2=0,"","_"&amp;C$2),Item_Calc!$P:$P,0)),"",INDEX(Item_Calc!$1:$1048576,MATCH($A17&amp;IF(C$2=0,"","_"&amp;C$2),Item_Calc!$P:$P,0),17)))</f>
        <v/>
      </c>
      <c r="D17" s="190" t="str">
        <f>IF($T$1="非表示","",IF(ISERROR(MATCH($A17&amp;IF(D$2=0,"","_"&amp;D$2),Item_Calc!$P:$P,0)),"",INDEX(Item_Calc!$1:$1048576,MATCH($A17&amp;IF(D$2=0,"","_"&amp;D$2),Item_Calc!$P:$P,0),17)))</f>
        <v/>
      </c>
      <c r="E17" s="190" t="str">
        <f>IF($T$1="非表示","",IF(ISERROR(MATCH($A17&amp;IF(E$2=0,"","_"&amp;E$2),Item_Calc!$P:$P,0)),"",INDEX(Item_Calc!$1:$1048576,MATCH($A17&amp;IF(E$2=0,"","_"&amp;E$2),Item_Calc!$P:$P,0),17)))</f>
        <v/>
      </c>
      <c r="F17" s="190" t="str">
        <f>IF($T$1="非表示","",IF(ISERROR(MATCH($A17&amp;IF(F$2=0,"","_"&amp;F$2),Item_Calc!$P:$P,0)),"",INDEX(Item_Calc!$1:$1048576,MATCH($A17&amp;IF(F$2=0,"","_"&amp;F$2),Item_Calc!$P:$P,0),17)))</f>
        <v/>
      </c>
      <c r="G17" s="190" t="str">
        <f>IF($T$1="非表示","",IF(ISERROR(MATCH($A17&amp;IF(G$2=0,"","_"&amp;G$2),Item_Calc!$P:$P,0)),"",INDEX(Item_Calc!$1:$1048576,MATCH($A17&amp;IF(G$2=0,"","_"&amp;G$2),Item_Calc!$P:$P,0),17)))</f>
        <v>1/15_項目1</v>
      </c>
      <c r="H17" s="190" t="str">
        <f>IF($T$1="非表示","",IF(ISERROR(MATCH($A17&amp;IF(H$2=0,"","_"&amp;H$2),Item_Calc!$P:$P,0)),"",INDEX(Item_Calc!$1:$1048576,MATCH($A17&amp;IF(H$2=0,"","_"&amp;H$2),Item_Calc!$P:$P,0),17)))</f>
        <v/>
      </c>
      <c r="I17" s="190" t="str">
        <f>IF($T$1="非表示","",IF(ISERROR(MATCH($A17&amp;IF(I$2=0,"","_"&amp;I$2),Item_Calc!$P:$P,0)),"",INDEX(Item_Calc!$1:$1048576,MATCH($A17&amp;IF(I$2=0,"","_"&amp;I$2),Item_Calc!$P:$P,0),17)))</f>
        <v/>
      </c>
      <c r="J17" s="190" t="str">
        <f>IF($T$1="非表示","",IF(ISERROR(MATCH($A17&amp;IF(J$2=0,"","_"&amp;J$2),Item_Calc!$P:$P,0)),"",INDEX(Item_Calc!$1:$1048576,MATCH($A17&amp;IF(J$2=0,"","_"&amp;J$2),Item_Calc!$P:$P,0),17)))</f>
        <v/>
      </c>
      <c r="K17" s="190" t="str">
        <f>IF($T$1="非表示","",IF(ISERROR(MATCH($A17&amp;IF(K$2=0,"","_"&amp;K$2),Item_Calc!$P:$P,0)),"",INDEX(Item_Calc!$1:$1048576,MATCH($A17&amp;IF(K$2=0,"","_"&amp;K$2),Item_Calc!$P:$P,0),17)))</f>
        <v/>
      </c>
      <c r="L17" s="190" t="str">
        <f>IF($T$1="非表示","",IF(ISERROR(MATCH($A17&amp;IF(L$2=0,"","_"&amp;L$2),Item_Calc!$P:$P,0)),"",INDEX(Item_Calc!$1:$1048576,MATCH($A17&amp;IF(L$2=0,"","_"&amp;L$2),Item_Calc!$P:$P,0),17)))</f>
        <v/>
      </c>
      <c r="M17" s="190" t="str">
        <f>IF($T$1="非表示","",IF(ISERROR(MATCH($A17&amp;IF(M$2=0,"","_"&amp;M$2),Item_Calc!$P:$P,0)),"",INDEX(Item_Calc!$1:$1048576,MATCH($A17&amp;IF(M$2=0,"","_"&amp;M$2),Item_Calc!$P:$P,0),17)))</f>
        <v/>
      </c>
      <c r="N17" s="190" t="str">
        <f>IF($T$1="非表示","",IF(ISERROR(MATCH($A17&amp;IF(N$2=0,"","_"&amp;N$2),Item_Calc!$P:$P,0)),"",INDEX(Item_Calc!$1:$1048576,MATCH($A17&amp;IF(N$2=0,"","_"&amp;N$2),Item_Calc!$P:$P,0),17)))</f>
        <v/>
      </c>
      <c r="O17" s="190" t="str">
        <f>IF($T$1="非表示","",IF(ISERROR(MATCH($A17&amp;IF(O$2=0,"","_"&amp;O$2),Item_Calc!$P:$P,0)),"",INDEX(Item_Calc!$1:$1048576,MATCH($A17&amp;IF(O$2=0,"","_"&amp;O$2),Item_Calc!$P:$P,0),17)))</f>
        <v/>
      </c>
      <c r="P17" s="211" t="str">
        <f>IF($T$1="非表示","",IF(ISERROR(MATCH($A17&amp;IF(P$2=0,"","_"&amp;P$2),Item_Calc!$P:$P,0)),"",INDEX(Item_Calc!$1:$1048576,MATCH($A17&amp;IF(P$2=0,"","_"&amp;P$2),Item_Calc!$P:$P,0),17)))</f>
        <v/>
      </c>
      <c r="Q17" s="129">
        <f t="shared" si="1"/>
        <v>14</v>
      </c>
      <c r="R17" s="148">
        <f t="shared" si="3"/>
        <v>40923</v>
      </c>
      <c r="S17" s="138">
        <f t="shared" si="7"/>
        <v>40923</v>
      </c>
      <c r="U17" s="1">
        <f ca="1">IF(INDEX(Holiday!$E:$E,ROW(),1)=0,"",INDEX(Holiday!$E:$E,ROW(),1))</f>
        <v>40585</v>
      </c>
    </row>
    <row r="18" spans="1:21" ht="12.6" customHeight="1" x14ac:dyDescent="0.15">
      <c r="A18" s="131">
        <f t="shared" si="6"/>
        <v>40924</v>
      </c>
      <c r="B18" s="137">
        <f t="shared" si="2"/>
        <v>40924</v>
      </c>
      <c r="C18" s="189" t="str">
        <f>IF($T$1="非表示","",IF(ISERROR(MATCH($A18&amp;IF(C$2=0,"","_"&amp;C$2),Item_Calc!$P:$P,0)),"",INDEX(Item_Calc!$1:$1048576,MATCH($A18&amp;IF(C$2=0,"","_"&amp;C$2),Item_Calc!$P:$P,0),17)))</f>
        <v/>
      </c>
      <c r="D18" s="190" t="str">
        <f>IF($T$1="非表示","",IF(ISERROR(MATCH($A18&amp;IF(D$2=0,"","_"&amp;D$2),Item_Calc!$P:$P,0)),"",INDEX(Item_Calc!$1:$1048576,MATCH($A18&amp;IF(D$2=0,"","_"&amp;D$2),Item_Calc!$P:$P,0),17)))</f>
        <v/>
      </c>
      <c r="E18" s="190" t="str">
        <f>IF($T$1="非表示","",IF(ISERROR(MATCH($A18&amp;IF(E$2=0,"","_"&amp;E$2),Item_Calc!$P:$P,0)),"",INDEX(Item_Calc!$1:$1048576,MATCH($A18&amp;IF(E$2=0,"","_"&amp;E$2),Item_Calc!$P:$P,0),17)))</f>
        <v/>
      </c>
      <c r="F18" s="190" t="str">
        <f>IF($T$1="非表示","",IF(ISERROR(MATCH($A18&amp;IF(F$2=0,"","_"&amp;F$2),Item_Calc!$P:$P,0)),"",INDEX(Item_Calc!$1:$1048576,MATCH($A18&amp;IF(F$2=0,"","_"&amp;F$2),Item_Calc!$P:$P,0),17)))</f>
        <v/>
      </c>
      <c r="G18" s="190" t="str">
        <f>IF($T$1="非表示","",IF(ISERROR(MATCH($A18&amp;IF(G$2=0,"","_"&amp;G$2),Item_Calc!$P:$P,0)),"",INDEX(Item_Calc!$1:$1048576,MATCH($A18&amp;IF(G$2=0,"","_"&amp;G$2),Item_Calc!$P:$P,0),17)))</f>
        <v>1/16_項目1</v>
      </c>
      <c r="H18" s="190" t="str">
        <f>IF($T$1="非表示","",IF(ISERROR(MATCH($A18&amp;IF(H$2=0,"","_"&amp;H$2),Item_Calc!$P:$P,0)),"",INDEX(Item_Calc!$1:$1048576,MATCH($A18&amp;IF(H$2=0,"","_"&amp;H$2),Item_Calc!$P:$P,0),17)))</f>
        <v/>
      </c>
      <c r="I18" s="190" t="str">
        <f>IF($T$1="非表示","",IF(ISERROR(MATCH($A18&amp;IF(I$2=0,"","_"&amp;I$2),Item_Calc!$P:$P,0)),"",INDEX(Item_Calc!$1:$1048576,MATCH($A18&amp;IF(I$2=0,"","_"&amp;I$2),Item_Calc!$P:$P,0),17)))</f>
        <v/>
      </c>
      <c r="J18" s="190" t="str">
        <f>IF($T$1="非表示","",IF(ISERROR(MATCH($A18&amp;IF(J$2=0,"","_"&amp;J$2),Item_Calc!$P:$P,0)),"",INDEX(Item_Calc!$1:$1048576,MATCH($A18&amp;IF(J$2=0,"","_"&amp;J$2),Item_Calc!$P:$P,0),17)))</f>
        <v/>
      </c>
      <c r="K18" s="190" t="str">
        <f>IF($T$1="非表示","",IF(ISERROR(MATCH($A18&amp;IF(K$2=0,"","_"&amp;K$2),Item_Calc!$P:$P,0)),"",INDEX(Item_Calc!$1:$1048576,MATCH($A18&amp;IF(K$2=0,"","_"&amp;K$2),Item_Calc!$P:$P,0),17)))</f>
        <v/>
      </c>
      <c r="L18" s="190" t="str">
        <f>IF($T$1="非表示","",IF(ISERROR(MATCH($A18&amp;IF(L$2=0,"","_"&amp;L$2),Item_Calc!$P:$P,0)),"",INDEX(Item_Calc!$1:$1048576,MATCH($A18&amp;IF(L$2=0,"","_"&amp;L$2),Item_Calc!$P:$P,0),17)))</f>
        <v/>
      </c>
      <c r="M18" s="190" t="str">
        <f>IF($T$1="非表示","",IF(ISERROR(MATCH($A18&amp;IF(M$2=0,"","_"&amp;M$2),Item_Calc!$P:$P,0)),"",INDEX(Item_Calc!$1:$1048576,MATCH($A18&amp;IF(M$2=0,"","_"&amp;M$2),Item_Calc!$P:$P,0),17)))</f>
        <v/>
      </c>
      <c r="N18" s="190" t="str">
        <f>IF($T$1="非表示","",IF(ISERROR(MATCH($A18&amp;IF(N$2=0,"","_"&amp;N$2),Item_Calc!$P:$P,0)),"",INDEX(Item_Calc!$1:$1048576,MATCH($A18&amp;IF(N$2=0,"","_"&amp;N$2),Item_Calc!$P:$P,0),17)))</f>
        <v/>
      </c>
      <c r="O18" s="190" t="str">
        <f>IF($T$1="非表示","",IF(ISERROR(MATCH($A18&amp;IF(O$2=0,"","_"&amp;O$2),Item_Calc!$P:$P,0)),"",INDEX(Item_Calc!$1:$1048576,MATCH($A18&amp;IF(O$2=0,"","_"&amp;O$2),Item_Calc!$P:$P,0),17)))</f>
        <v/>
      </c>
      <c r="P18" s="211" t="str">
        <f>IF($T$1="非表示","",IF(ISERROR(MATCH($A18&amp;IF(P$2=0,"","_"&amp;P$2),Item_Calc!$P:$P,0)),"",INDEX(Item_Calc!$1:$1048576,MATCH($A18&amp;IF(P$2=0,"","_"&amp;P$2),Item_Calc!$P:$P,0),17)))</f>
        <v/>
      </c>
      <c r="Q18" s="129">
        <f t="shared" si="1"/>
        <v>15</v>
      </c>
      <c r="R18" s="148">
        <f t="shared" si="3"/>
        <v>40924</v>
      </c>
      <c r="S18" s="138">
        <f t="shared" si="7"/>
        <v>40924</v>
      </c>
      <c r="U18" s="1" t="str">
        <f ca="1">IF(INDEX(Holiday!$E:$E,ROW(),1)=0,"",INDEX(Holiday!$E:$E,ROW(),1))</f>
        <v/>
      </c>
    </row>
    <row r="19" spans="1:21" ht="12.6" customHeight="1" x14ac:dyDescent="0.15">
      <c r="A19" s="131">
        <f t="shared" si="6"/>
        <v>40925</v>
      </c>
      <c r="B19" s="137">
        <f t="shared" si="2"/>
        <v>40925</v>
      </c>
      <c r="C19" s="189" t="str">
        <f>IF($T$1="非表示","",IF(ISERROR(MATCH($A19&amp;IF(C$2=0,"","_"&amp;C$2),Item_Calc!$P:$P,0)),"",INDEX(Item_Calc!$1:$1048576,MATCH($A19&amp;IF(C$2=0,"","_"&amp;C$2),Item_Calc!$P:$P,0),17)))</f>
        <v/>
      </c>
      <c r="D19" s="190" t="str">
        <f>IF($T$1="非表示","",IF(ISERROR(MATCH($A19&amp;IF(D$2=0,"","_"&amp;D$2),Item_Calc!$P:$P,0)),"",INDEX(Item_Calc!$1:$1048576,MATCH($A19&amp;IF(D$2=0,"","_"&amp;D$2),Item_Calc!$P:$P,0),17)))</f>
        <v/>
      </c>
      <c r="E19" s="190" t="str">
        <f>IF($T$1="非表示","",IF(ISERROR(MATCH($A19&amp;IF(E$2=0,"","_"&amp;E$2),Item_Calc!$P:$P,0)),"",INDEX(Item_Calc!$1:$1048576,MATCH($A19&amp;IF(E$2=0,"","_"&amp;E$2),Item_Calc!$P:$P,0),17)))</f>
        <v/>
      </c>
      <c r="F19" s="190" t="str">
        <f>IF($T$1="非表示","",IF(ISERROR(MATCH($A19&amp;IF(F$2=0,"","_"&amp;F$2),Item_Calc!$P:$P,0)),"",INDEX(Item_Calc!$1:$1048576,MATCH($A19&amp;IF(F$2=0,"","_"&amp;F$2),Item_Calc!$P:$P,0),17)))</f>
        <v/>
      </c>
      <c r="G19" s="190" t="str">
        <f>IF($T$1="非表示","",IF(ISERROR(MATCH($A19&amp;IF(G$2=0,"","_"&amp;G$2),Item_Calc!$P:$P,0)),"",INDEX(Item_Calc!$1:$1048576,MATCH($A19&amp;IF(G$2=0,"","_"&amp;G$2),Item_Calc!$P:$P,0),17)))</f>
        <v>1/17_項目1</v>
      </c>
      <c r="H19" s="190" t="str">
        <f>IF($T$1="非表示","",IF(ISERROR(MATCH($A19&amp;IF(H$2=0,"","_"&amp;H$2),Item_Calc!$P:$P,0)),"",INDEX(Item_Calc!$1:$1048576,MATCH($A19&amp;IF(H$2=0,"","_"&amp;H$2),Item_Calc!$P:$P,0),17)))</f>
        <v/>
      </c>
      <c r="I19" s="190" t="str">
        <f>IF($T$1="非表示","",IF(ISERROR(MATCH($A19&amp;IF(I$2=0,"","_"&amp;I$2),Item_Calc!$P:$P,0)),"",INDEX(Item_Calc!$1:$1048576,MATCH($A19&amp;IF(I$2=0,"","_"&amp;I$2),Item_Calc!$P:$P,0),17)))</f>
        <v/>
      </c>
      <c r="J19" s="190" t="str">
        <f>IF($T$1="非表示","",IF(ISERROR(MATCH($A19&amp;IF(J$2=0,"","_"&amp;J$2),Item_Calc!$P:$P,0)),"",INDEX(Item_Calc!$1:$1048576,MATCH($A19&amp;IF(J$2=0,"","_"&amp;J$2),Item_Calc!$P:$P,0),17)))</f>
        <v/>
      </c>
      <c r="K19" s="190" t="str">
        <f>IF($T$1="非表示","",IF(ISERROR(MATCH($A19&amp;IF(K$2=0,"","_"&amp;K$2),Item_Calc!$P:$P,0)),"",INDEX(Item_Calc!$1:$1048576,MATCH($A19&amp;IF(K$2=0,"","_"&amp;K$2),Item_Calc!$P:$P,0),17)))</f>
        <v/>
      </c>
      <c r="L19" s="190" t="str">
        <f>IF($T$1="非表示","",IF(ISERROR(MATCH($A19&amp;IF(L$2=0,"","_"&amp;L$2),Item_Calc!$P:$P,0)),"",INDEX(Item_Calc!$1:$1048576,MATCH($A19&amp;IF(L$2=0,"","_"&amp;L$2),Item_Calc!$P:$P,0),17)))</f>
        <v/>
      </c>
      <c r="M19" s="190" t="str">
        <f>IF($T$1="非表示","",IF(ISERROR(MATCH($A19&amp;IF(M$2=0,"","_"&amp;M$2),Item_Calc!$P:$P,0)),"",INDEX(Item_Calc!$1:$1048576,MATCH($A19&amp;IF(M$2=0,"","_"&amp;M$2),Item_Calc!$P:$P,0),17)))</f>
        <v/>
      </c>
      <c r="N19" s="190" t="str">
        <f>IF($T$1="非表示","",IF(ISERROR(MATCH($A19&amp;IF(N$2=0,"","_"&amp;N$2),Item_Calc!$P:$P,0)),"",INDEX(Item_Calc!$1:$1048576,MATCH($A19&amp;IF(N$2=0,"","_"&amp;N$2),Item_Calc!$P:$P,0),17)))</f>
        <v/>
      </c>
      <c r="O19" s="190" t="str">
        <f>IF($T$1="非表示","",IF(ISERROR(MATCH($A19&amp;IF(O$2=0,"","_"&amp;O$2),Item_Calc!$P:$P,0)),"",INDEX(Item_Calc!$1:$1048576,MATCH($A19&amp;IF(O$2=0,"","_"&amp;O$2),Item_Calc!$P:$P,0),17)))</f>
        <v/>
      </c>
      <c r="P19" s="211" t="str">
        <f>IF($T$1="非表示","",IF(ISERROR(MATCH($A19&amp;IF(P$2=0,"","_"&amp;P$2),Item_Calc!$P:$P,0)),"",INDEX(Item_Calc!$1:$1048576,MATCH($A19&amp;IF(P$2=0,"","_"&amp;P$2),Item_Calc!$P:$P,0),17)))</f>
        <v/>
      </c>
      <c r="Q19" s="129">
        <f t="shared" si="1"/>
        <v>16</v>
      </c>
      <c r="R19" s="148">
        <f t="shared" si="3"/>
        <v>40925</v>
      </c>
      <c r="S19" s="138">
        <f t="shared" si="7"/>
        <v>40925</v>
      </c>
      <c r="U19" s="1">
        <f ca="1">IF(INDEX(Holiday!$E:$E,ROW(),1)=0,"",INDEX(Holiday!$E:$E,ROW(),1))</f>
        <v>40623</v>
      </c>
    </row>
    <row r="20" spans="1:21" ht="12.6" customHeight="1" x14ac:dyDescent="0.15">
      <c r="A20" s="131">
        <f t="shared" si="6"/>
        <v>40926</v>
      </c>
      <c r="B20" s="137">
        <f t="shared" si="2"/>
        <v>40926</v>
      </c>
      <c r="C20" s="189" t="str">
        <f>IF($T$1="非表示","",IF(ISERROR(MATCH($A20&amp;IF(C$2=0,"","_"&amp;C$2),Item_Calc!$P:$P,0)),"",INDEX(Item_Calc!$1:$1048576,MATCH($A20&amp;IF(C$2=0,"","_"&amp;C$2),Item_Calc!$P:$P,0),17)))</f>
        <v/>
      </c>
      <c r="D20" s="190" t="str">
        <f>IF($T$1="非表示","",IF(ISERROR(MATCH($A20&amp;IF(D$2=0,"","_"&amp;D$2),Item_Calc!$P:$P,0)),"",INDEX(Item_Calc!$1:$1048576,MATCH($A20&amp;IF(D$2=0,"","_"&amp;D$2),Item_Calc!$P:$P,0),17)))</f>
        <v/>
      </c>
      <c r="E20" s="190" t="str">
        <f>IF($T$1="非表示","",IF(ISERROR(MATCH($A20&amp;IF(E$2=0,"","_"&amp;E$2),Item_Calc!$P:$P,0)),"",INDEX(Item_Calc!$1:$1048576,MATCH($A20&amp;IF(E$2=0,"","_"&amp;E$2),Item_Calc!$P:$P,0),17)))</f>
        <v/>
      </c>
      <c r="F20" s="190" t="str">
        <f>IF($T$1="非表示","",IF(ISERROR(MATCH($A20&amp;IF(F$2=0,"","_"&amp;F$2),Item_Calc!$P:$P,0)),"",INDEX(Item_Calc!$1:$1048576,MATCH($A20&amp;IF(F$2=0,"","_"&amp;F$2),Item_Calc!$P:$P,0),17)))</f>
        <v/>
      </c>
      <c r="G20" s="190" t="str">
        <f>IF($T$1="非表示","",IF(ISERROR(MATCH($A20&amp;IF(G$2=0,"","_"&amp;G$2),Item_Calc!$P:$P,0)),"",INDEX(Item_Calc!$1:$1048576,MATCH($A20&amp;IF(G$2=0,"","_"&amp;G$2),Item_Calc!$P:$P,0),17)))</f>
        <v>1/18_項目1</v>
      </c>
      <c r="H20" s="190" t="str">
        <f>IF($T$1="非表示","",IF(ISERROR(MATCH($A20&amp;IF(H$2=0,"","_"&amp;H$2),Item_Calc!$P:$P,0)),"",INDEX(Item_Calc!$1:$1048576,MATCH($A20&amp;IF(H$2=0,"","_"&amp;H$2),Item_Calc!$P:$P,0),17)))</f>
        <v/>
      </c>
      <c r="I20" s="190" t="str">
        <f>IF($T$1="非表示","",IF(ISERROR(MATCH($A20&amp;IF(I$2=0,"","_"&amp;I$2),Item_Calc!$P:$P,0)),"",INDEX(Item_Calc!$1:$1048576,MATCH($A20&amp;IF(I$2=0,"","_"&amp;I$2),Item_Calc!$P:$P,0),17)))</f>
        <v/>
      </c>
      <c r="J20" s="190" t="str">
        <f>IF($T$1="非表示","",IF(ISERROR(MATCH($A20&amp;IF(J$2=0,"","_"&amp;J$2),Item_Calc!$P:$P,0)),"",INDEX(Item_Calc!$1:$1048576,MATCH($A20&amp;IF(J$2=0,"","_"&amp;J$2),Item_Calc!$P:$P,0),17)))</f>
        <v/>
      </c>
      <c r="K20" s="190" t="str">
        <f>IF($T$1="非表示","",IF(ISERROR(MATCH($A20&amp;IF(K$2=0,"","_"&amp;K$2),Item_Calc!$P:$P,0)),"",INDEX(Item_Calc!$1:$1048576,MATCH($A20&amp;IF(K$2=0,"","_"&amp;K$2),Item_Calc!$P:$P,0),17)))</f>
        <v/>
      </c>
      <c r="L20" s="190" t="str">
        <f>IF($T$1="非表示","",IF(ISERROR(MATCH($A20&amp;IF(L$2=0,"","_"&amp;L$2),Item_Calc!$P:$P,0)),"",INDEX(Item_Calc!$1:$1048576,MATCH($A20&amp;IF(L$2=0,"","_"&amp;L$2),Item_Calc!$P:$P,0),17)))</f>
        <v/>
      </c>
      <c r="M20" s="190" t="str">
        <f>IF($T$1="非表示","",IF(ISERROR(MATCH($A20&amp;IF(M$2=0,"","_"&amp;M$2),Item_Calc!$P:$P,0)),"",INDEX(Item_Calc!$1:$1048576,MATCH($A20&amp;IF(M$2=0,"","_"&amp;M$2),Item_Calc!$P:$P,0),17)))</f>
        <v/>
      </c>
      <c r="N20" s="190" t="str">
        <f>IF($T$1="非表示","",IF(ISERROR(MATCH($A20&amp;IF(N$2=0,"","_"&amp;N$2),Item_Calc!$P:$P,0)),"",INDEX(Item_Calc!$1:$1048576,MATCH($A20&amp;IF(N$2=0,"","_"&amp;N$2),Item_Calc!$P:$P,0),17)))</f>
        <v/>
      </c>
      <c r="O20" s="190" t="str">
        <f>IF($T$1="非表示","",IF(ISERROR(MATCH($A20&amp;IF(O$2=0,"","_"&amp;O$2),Item_Calc!$P:$P,0)),"",INDEX(Item_Calc!$1:$1048576,MATCH($A20&amp;IF(O$2=0,"","_"&amp;O$2),Item_Calc!$P:$P,0),17)))</f>
        <v/>
      </c>
      <c r="P20" s="211" t="str">
        <f>IF($T$1="非表示","",IF(ISERROR(MATCH($A20&amp;IF(P$2=0,"","_"&amp;P$2),Item_Calc!$P:$P,0)),"",INDEX(Item_Calc!$1:$1048576,MATCH($A20&amp;IF(P$2=0,"","_"&amp;P$2),Item_Calc!$P:$P,0),17)))</f>
        <v/>
      </c>
      <c r="Q20" s="129">
        <f t="shared" si="1"/>
        <v>17</v>
      </c>
      <c r="R20" s="148">
        <f t="shared" si="3"/>
        <v>40926</v>
      </c>
      <c r="S20" s="138">
        <f t="shared" si="7"/>
        <v>40926</v>
      </c>
      <c r="U20" s="1" t="str">
        <f ca="1">IF(INDEX(Holiday!$E:$E,ROW(),1)=0,"",INDEX(Holiday!$E:$E,ROW(),1))</f>
        <v/>
      </c>
    </row>
    <row r="21" spans="1:21" ht="12.6" customHeight="1" x14ac:dyDescent="0.15">
      <c r="A21" s="131">
        <f t="shared" si="6"/>
        <v>40927</v>
      </c>
      <c r="B21" s="137">
        <f t="shared" si="2"/>
        <v>40927</v>
      </c>
      <c r="C21" s="189" t="str">
        <f>IF($T$1="非表示","",IF(ISERROR(MATCH($A21&amp;IF(C$2=0,"","_"&amp;C$2),Item_Calc!$P:$P,0)),"",INDEX(Item_Calc!$1:$1048576,MATCH($A21&amp;IF(C$2=0,"","_"&amp;C$2),Item_Calc!$P:$P,0),17)))</f>
        <v/>
      </c>
      <c r="D21" s="190" t="str">
        <f>IF($T$1="非表示","",IF(ISERROR(MATCH($A21&amp;IF(D$2=0,"","_"&amp;D$2),Item_Calc!$P:$P,0)),"",INDEX(Item_Calc!$1:$1048576,MATCH($A21&amp;IF(D$2=0,"","_"&amp;D$2),Item_Calc!$P:$P,0),17)))</f>
        <v/>
      </c>
      <c r="E21" s="190" t="str">
        <f>IF($T$1="非表示","",IF(ISERROR(MATCH($A21&amp;IF(E$2=0,"","_"&amp;E$2),Item_Calc!$P:$P,0)),"",INDEX(Item_Calc!$1:$1048576,MATCH($A21&amp;IF(E$2=0,"","_"&amp;E$2),Item_Calc!$P:$P,0),17)))</f>
        <v/>
      </c>
      <c r="F21" s="190" t="str">
        <f>IF($T$1="非表示","",IF(ISERROR(MATCH($A21&amp;IF(F$2=0,"","_"&amp;F$2),Item_Calc!$P:$P,0)),"",INDEX(Item_Calc!$1:$1048576,MATCH($A21&amp;IF(F$2=0,"","_"&amp;F$2),Item_Calc!$P:$P,0),17)))</f>
        <v/>
      </c>
      <c r="G21" s="190" t="str">
        <f>IF($T$1="非表示","",IF(ISERROR(MATCH($A21&amp;IF(G$2=0,"","_"&amp;G$2),Item_Calc!$P:$P,0)),"",INDEX(Item_Calc!$1:$1048576,MATCH($A21&amp;IF(G$2=0,"","_"&amp;G$2),Item_Calc!$P:$P,0),17)))</f>
        <v>1/19_項目1</v>
      </c>
      <c r="H21" s="190" t="str">
        <f>IF($T$1="非表示","",IF(ISERROR(MATCH($A21&amp;IF(H$2=0,"","_"&amp;H$2),Item_Calc!$P:$P,0)),"",INDEX(Item_Calc!$1:$1048576,MATCH($A21&amp;IF(H$2=0,"","_"&amp;H$2),Item_Calc!$P:$P,0),17)))</f>
        <v/>
      </c>
      <c r="I21" s="190" t="str">
        <f>IF($T$1="非表示","",IF(ISERROR(MATCH($A21&amp;IF(I$2=0,"","_"&amp;I$2),Item_Calc!$P:$P,0)),"",INDEX(Item_Calc!$1:$1048576,MATCH($A21&amp;IF(I$2=0,"","_"&amp;I$2),Item_Calc!$P:$P,0),17)))</f>
        <v/>
      </c>
      <c r="J21" s="190" t="str">
        <f>IF($T$1="非表示","",IF(ISERROR(MATCH($A21&amp;IF(J$2=0,"","_"&amp;J$2),Item_Calc!$P:$P,0)),"",INDEX(Item_Calc!$1:$1048576,MATCH($A21&amp;IF(J$2=0,"","_"&amp;J$2),Item_Calc!$P:$P,0),17)))</f>
        <v/>
      </c>
      <c r="K21" s="190" t="str">
        <f>IF($T$1="非表示","",IF(ISERROR(MATCH($A21&amp;IF(K$2=0,"","_"&amp;K$2),Item_Calc!$P:$P,0)),"",INDEX(Item_Calc!$1:$1048576,MATCH($A21&amp;IF(K$2=0,"","_"&amp;K$2),Item_Calc!$P:$P,0),17)))</f>
        <v/>
      </c>
      <c r="L21" s="190" t="str">
        <f>IF($T$1="非表示","",IF(ISERROR(MATCH($A21&amp;IF(L$2=0,"","_"&amp;L$2),Item_Calc!$P:$P,0)),"",INDEX(Item_Calc!$1:$1048576,MATCH($A21&amp;IF(L$2=0,"","_"&amp;L$2),Item_Calc!$P:$P,0),17)))</f>
        <v/>
      </c>
      <c r="M21" s="190" t="str">
        <f>IF($T$1="非表示","",IF(ISERROR(MATCH($A21&amp;IF(M$2=0,"","_"&amp;M$2),Item_Calc!$P:$P,0)),"",INDEX(Item_Calc!$1:$1048576,MATCH($A21&amp;IF(M$2=0,"","_"&amp;M$2),Item_Calc!$P:$P,0),17)))</f>
        <v/>
      </c>
      <c r="N21" s="190" t="str">
        <f>IF($T$1="非表示","",IF(ISERROR(MATCH($A21&amp;IF(N$2=0,"","_"&amp;N$2),Item_Calc!$P:$P,0)),"",INDEX(Item_Calc!$1:$1048576,MATCH($A21&amp;IF(N$2=0,"","_"&amp;N$2),Item_Calc!$P:$P,0),17)))</f>
        <v/>
      </c>
      <c r="O21" s="190" t="str">
        <f>IF($T$1="非表示","",IF(ISERROR(MATCH($A21&amp;IF(O$2=0,"","_"&amp;O$2),Item_Calc!$P:$P,0)),"",INDEX(Item_Calc!$1:$1048576,MATCH($A21&amp;IF(O$2=0,"","_"&amp;O$2),Item_Calc!$P:$P,0),17)))</f>
        <v/>
      </c>
      <c r="P21" s="211" t="str">
        <f>IF($T$1="非表示","",IF(ISERROR(MATCH($A21&amp;IF(P$2=0,"","_"&amp;P$2),Item_Calc!$P:$P,0)),"",INDEX(Item_Calc!$1:$1048576,MATCH($A21&amp;IF(P$2=0,"","_"&amp;P$2),Item_Calc!$P:$P,0),17)))</f>
        <v/>
      </c>
      <c r="Q21" s="129">
        <f t="shared" si="1"/>
        <v>18</v>
      </c>
      <c r="R21" s="148">
        <f t="shared" si="3"/>
        <v>40927</v>
      </c>
      <c r="S21" s="138">
        <f t="shared" si="7"/>
        <v>40927</v>
      </c>
      <c r="U21" s="1">
        <f ca="1">IF(INDEX(Holiday!$E:$E,ROW(),1)=0,"",INDEX(Holiday!$E:$E,ROW(),1))</f>
        <v>40662</v>
      </c>
    </row>
    <row r="22" spans="1:21" ht="12.6" customHeight="1" x14ac:dyDescent="0.15">
      <c r="A22" s="131">
        <f t="shared" si="6"/>
        <v>40928</v>
      </c>
      <c r="B22" s="137">
        <f t="shared" si="2"/>
        <v>40928</v>
      </c>
      <c r="C22" s="189" t="str">
        <f>IF($T$1="非表示","",IF(ISERROR(MATCH($A22&amp;IF(C$2=0,"","_"&amp;C$2),Item_Calc!$P:$P,0)),"",INDEX(Item_Calc!$1:$1048576,MATCH($A22&amp;IF(C$2=0,"","_"&amp;C$2),Item_Calc!$P:$P,0),17)))</f>
        <v/>
      </c>
      <c r="D22" s="190" t="str">
        <f>IF($T$1="非表示","",IF(ISERROR(MATCH($A22&amp;IF(D$2=0,"","_"&amp;D$2),Item_Calc!$P:$P,0)),"",INDEX(Item_Calc!$1:$1048576,MATCH($A22&amp;IF(D$2=0,"","_"&amp;D$2),Item_Calc!$P:$P,0),17)))</f>
        <v/>
      </c>
      <c r="E22" s="190" t="str">
        <f>IF($T$1="非表示","",IF(ISERROR(MATCH($A22&amp;IF(E$2=0,"","_"&amp;E$2),Item_Calc!$P:$P,0)),"",INDEX(Item_Calc!$1:$1048576,MATCH($A22&amp;IF(E$2=0,"","_"&amp;E$2),Item_Calc!$P:$P,0),17)))</f>
        <v/>
      </c>
      <c r="F22" s="190" t="str">
        <f>IF($T$1="非表示","",IF(ISERROR(MATCH($A22&amp;IF(F$2=0,"","_"&amp;F$2),Item_Calc!$P:$P,0)),"",INDEX(Item_Calc!$1:$1048576,MATCH($A22&amp;IF(F$2=0,"","_"&amp;F$2),Item_Calc!$P:$P,0),17)))</f>
        <v/>
      </c>
      <c r="G22" s="190" t="str">
        <f>IF($T$1="非表示","",IF(ISERROR(MATCH($A22&amp;IF(G$2=0,"","_"&amp;G$2),Item_Calc!$P:$P,0)),"",INDEX(Item_Calc!$1:$1048576,MATCH($A22&amp;IF(G$2=0,"","_"&amp;G$2),Item_Calc!$P:$P,0),17)))</f>
        <v>1/20_項目1</v>
      </c>
      <c r="H22" s="190" t="str">
        <f>IF($T$1="非表示","",IF(ISERROR(MATCH($A22&amp;IF(H$2=0,"","_"&amp;H$2),Item_Calc!$P:$P,0)),"",INDEX(Item_Calc!$1:$1048576,MATCH($A22&amp;IF(H$2=0,"","_"&amp;H$2),Item_Calc!$P:$P,0),17)))</f>
        <v/>
      </c>
      <c r="I22" s="190" t="str">
        <f>IF($T$1="非表示","",IF(ISERROR(MATCH($A22&amp;IF(I$2=0,"","_"&amp;I$2),Item_Calc!$P:$P,0)),"",INDEX(Item_Calc!$1:$1048576,MATCH($A22&amp;IF(I$2=0,"","_"&amp;I$2),Item_Calc!$P:$P,0),17)))</f>
        <v/>
      </c>
      <c r="J22" s="190" t="str">
        <f>IF($T$1="非表示","",IF(ISERROR(MATCH($A22&amp;IF(J$2=0,"","_"&amp;J$2),Item_Calc!$P:$P,0)),"",INDEX(Item_Calc!$1:$1048576,MATCH($A22&amp;IF(J$2=0,"","_"&amp;J$2),Item_Calc!$P:$P,0),17)))</f>
        <v/>
      </c>
      <c r="K22" s="190" t="str">
        <f>IF($T$1="非表示","",IF(ISERROR(MATCH($A22&amp;IF(K$2=0,"","_"&amp;K$2),Item_Calc!$P:$P,0)),"",INDEX(Item_Calc!$1:$1048576,MATCH($A22&amp;IF(K$2=0,"","_"&amp;K$2),Item_Calc!$P:$P,0),17)))</f>
        <v/>
      </c>
      <c r="L22" s="190" t="str">
        <f>IF($T$1="非表示","",IF(ISERROR(MATCH($A22&amp;IF(L$2=0,"","_"&amp;L$2),Item_Calc!$P:$P,0)),"",INDEX(Item_Calc!$1:$1048576,MATCH($A22&amp;IF(L$2=0,"","_"&amp;L$2),Item_Calc!$P:$P,0),17)))</f>
        <v/>
      </c>
      <c r="M22" s="190" t="str">
        <f>IF($T$1="非表示","",IF(ISERROR(MATCH($A22&amp;IF(M$2=0,"","_"&amp;M$2),Item_Calc!$P:$P,0)),"",INDEX(Item_Calc!$1:$1048576,MATCH($A22&amp;IF(M$2=0,"","_"&amp;M$2),Item_Calc!$P:$P,0),17)))</f>
        <v/>
      </c>
      <c r="N22" s="190" t="str">
        <f>IF($T$1="非表示","",IF(ISERROR(MATCH($A22&amp;IF(N$2=0,"","_"&amp;N$2),Item_Calc!$P:$P,0)),"",INDEX(Item_Calc!$1:$1048576,MATCH($A22&amp;IF(N$2=0,"","_"&amp;N$2),Item_Calc!$P:$P,0),17)))</f>
        <v/>
      </c>
      <c r="O22" s="190" t="str">
        <f>IF($T$1="非表示","",IF(ISERROR(MATCH($A22&amp;IF(O$2=0,"","_"&amp;O$2),Item_Calc!$P:$P,0)),"",INDEX(Item_Calc!$1:$1048576,MATCH($A22&amp;IF(O$2=0,"","_"&amp;O$2),Item_Calc!$P:$P,0),17)))</f>
        <v/>
      </c>
      <c r="P22" s="211" t="str">
        <f>IF($T$1="非表示","",IF(ISERROR(MATCH($A22&amp;IF(P$2=0,"","_"&amp;P$2),Item_Calc!$P:$P,0)),"",INDEX(Item_Calc!$1:$1048576,MATCH($A22&amp;IF(P$2=0,"","_"&amp;P$2),Item_Calc!$P:$P,0),17)))</f>
        <v/>
      </c>
      <c r="Q22" s="129">
        <f t="shared" si="1"/>
        <v>19</v>
      </c>
      <c r="R22" s="148">
        <f t="shared" si="3"/>
        <v>40928</v>
      </c>
      <c r="S22" s="138">
        <f t="shared" si="7"/>
        <v>40928</v>
      </c>
      <c r="U22" s="1" t="str">
        <f ca="1">IF(INDEX(Holiday!$E:$E,ROW(),1)=0,"",INDEX(Holiday!$E:$E,ROW(),1))</f>
        <v/>
      </c>
    </row>
    <row r="23" spans="1:21" ht="12.6" customHeight="1" x14ac:dyDescent="0.15">
      <c r="A23" s="131">
        <f t="shared" si="6"/>
        <v>40929</v>
      </c>
      <c r="B23" s="137">
        <f t="shared" si="2"/>
        <v>40929</v>
      </c>
      <c r="C23" s="189" t="str">
        <f>IF($T$1="非表示","",IF(ISERROR(MATCH($A23&amp;IF(C$2=0,"","_"&amp;C$2),Item_Calc!$P:$P,0)),"",INDEX(Item_Calc!$1:$1048576,MATCH($A23&amp;IF(C$2=0,"","_"&amp;C$2),Item_Calc!$P:$P,0),17)))</f>
        <v/>
      </c>
      <c r="D23" s="190" t="str">
        <f>IF($T$1="非表示","",IF(ISERROR(MATCH($A23&amp;IF(D$2=0,"","_"&amp;D$2),Item_Calc!$P:$P,0)),"",INDEX(Item_Calc!$1:$1048576,MATCH($A23&amp;IF(D$2=0,"","_"&amp;D$2),Item_Calc!$P:$P,0),17)))</f>
        <v/>
      </c>
      <c r="E23" s="190" t="str">
        <f>IF($T$1="非表示","",IF(ISERROR(MATCH($A23&amp;IF(E$2=0,"","_"&amp;E$2),Item_Calc!$P:$P,0)),"",INDEX(Item_Calc!$1:$1048576,MATCH($A23&amp;IF(E$2=0,"","_"&amp;E$2),Item_Calc!$P:$P,0),17)))</f>
        <v/>
      </c>
      <c r="F23" s="190" t="str">
        <f>IF($T$1="非表示","",IF(ISERROR(MATCH($A23&amp;IF(F$2=0,"","_"&amp;F$2),Item_Calc!$P:$P,0)),"",INDEX(Item_Calc!$1:$1048576,MATCH($A23&amp;IF(F$2=0,"","_"&amp;F$2),Item_Calc!$P:$P,0),17)))</f>
        <v/>
      </c>
      <c r="G23" s="190" t="str">
        <f>IF($T$1="非表示","",IF(ISERROR(MATCH($A23&amp;IF(G$2=0,"","_"&amp;G$2),Item_Calc!$P:$P,0)),"",INDEX(Item_Calc!$1:$1048576,MATCH($A23&amp;IF(G$2=0,"","_"&amp;G$2),Item_Calc!$P:$P,0),17)))</f>
        <v>1/21_項目1</v>
      </c>
      <c r="H23" s="190" t="str">
        <f>IF($T$1="非表示","",IF(ISERROR(MATCH($A23&amp;IF(H$2=0,"","_"&amp;H$2),Item_Calc!$P:$P,0)),"",INDEX(Item_Calc!$1:$1048576,MATCH($A23&amp;IF(H$2=0,"","_"&amp;H$2),Item_Calc!$P:$P,0),17)))</f>
        <v/>
      </c>
      <c r="I23" s="190" t="str">
        <f>IF($T$1="非表示","",IF(ISERROR(MATCH($A23&amp;IF(I$2=0,"","_"&amp;I$2),Item_Calc!$P:$P,0)),"",INDEX(Item_Calc!$1:$1048576,MATCH($A23&amp;IF(I$2=0,"","_"&amp;I$2),Item_Calc!$P:$P,0),17)))</f>
        <v/>
      </c>
      <c r="J23" s="190" t="str">
        <f>IF($T$1="非表示","",IF(ISERROR(MATCH($A23&amp;IF(J$2=0,"","_"&amp;J$2),Item_Calc!$P:$P,0)),"",INDEX(Item_Calc!$1:$1048576,MATCH($A23&amp;IF(J$2=0,"","_"&amp;J$2),Item_Calc!$P:$P,0),17)))</f>
        <v/>
      </c>
      <c r="K23" s="190" t="str">
        <f>IF($T$1="非表示","",IF(ISERROR(MATCH($A23&amp;IF(K$2=0,"","_"&amp;K$2),Item_Calc!$P:$P,0)),"",INDEX(Item_Calc!$1:$1048576,MATCH($A23&amp;IF(K$2=0,"","_"&amp;K$2),Item_Calc!$P:$P,0),17)))</f>
        <v/>
      </c>
      <c r="L23" s="190" t="str">
        <f>IF($T$1="非表示","",IF(ISERROR(MATCH($A23&amp;IF(L$2=0,"","_"&amp;L$2),Item_Calc!$P:$P,0)),"",INDEX(Item_Calc!$1:$1048576,MATCH($A23&amp;IF(L$2=0,"","_"&amp;L$2),Item_Calc!$P:$P,0),17)))</f>
        <v/>
      </c>
      <c r="M23" s="190" t="str">
        <f>IF($T$1="非表示","",IF(ISERROR(MATCH($A23&amp;IF(M$2=0,"","_"&amp;M$2),Item_Calc!$P:$P,0)),"",INDEX(Item_Calc!$1:$1048576,MATCH($A23&amp;IF(M$2=0,"","_"&amp;M$2),Item_Calc!$P:$P,0),17)))</f>
        <v/>
      </c>
      <c r="N23" s="190" t="str">
        <f>IF($T$1="非表示","",IF(ISERROR(MATCH($A23&amp;IF(N$2=0,"","_"&amp;N$2),Item_Calc!$P:$P,0)),"",INDEX(Item_Calc!$1:$1048576,MATCH($A23&amp;IF(N$2=0,"","_"&amp;N$2),Item_Calc!$P:$P,0),17)))</f>
        <v/>
      </c>
      <c r="O23" s="190" t="str">
        <f>IF($T$1="非表示","",IF(ISERROR(MATCH($A23&amp;IF(O$2=0,"","_"&amp;O$2),Item_Calc!$P:$P,0)),"",INDEX(Item_Calc!$1:$1048576,MATCH($A23&amp;IF(O$2=0,"","_"&amp;O$2),Item_Calc!$P:$P,0),17)))</f>
        <v/>
      </c>
      <c r="P23" s="211" t="str">
        <f>IF($T$1="非表示","",IF(ISERROR(MATCH($A23&amp;IF(P$2=0,"","_"&amp;P$2),Item_Calc!$P:$P,0)),"",INDEX(Item_Calc!$1:$1048576,MATCH($A23&amp;IF(P$2=0,"","_"&amp;P$2),Item_Calc!$P:$P,0),17)))</f>
        <v/>
      </c>
      <c r="Q23" s="129">
        <f t="shared" si="1"/>
        <v>20</v>
      </c>
      <c r="R23" s="148">
        <f t="shared" si="3"/>
        <v>40929</v>
      </c>
      <c r="S23" s="138">
        <f t="shared" si="7"/>
        <v>40929</v>
      </c>
      <c r="U23" s="1" t="str">
        <f ca="1">IF(INDEX(Holiday!$E:$E,ROW(),1)=0,"",INDEX(Holiday!$E:$E,ROW(),1))</f>
        <v/>
      </c>
    </row>
    <row r="24" spans="1:21" ht="12.6" customHeight="1" x14ac:dyDescent="0.15">
      <c r="A24" s="131">
        <f t="shared" si="6"/>
        <v>40930</v>
      </c>
      <c r="B24" s="137">
        <f t="shared" si="2"/>
        <v>40930</v>
      </c>
      <c r="C24" s="189" t="str">
        <f>IF($T$1="非表示","",IF(ISERROR(MATCH($A24&amp;IF(C$2=0,"","_"&amp;C$2),Item_Calc!$P:$P,0)),"",INDEX(Item_Calc!$1:$1048576,MATCH($A24&amp;IF(C$2=0,"","_"&amp;C$2),Item_Calc!$P:$P,0),17)))</f>
        <v/>
      </c>
      <c r="D24" s="190" t="str">
        <f>IF($T$1="非表示","",IF(ISERROR(MATCH($A24&amp;IF(D$2=0,"","_"&amp;D$2),Item_Calc!$P:$P,0)),"",INDEX(Item_Calc!$1:$1048576,MATCH($A24&amp;IF(D$2=0,"","_"&amp;D$2),Item_Calc!$P:$P,0),17)))</f>
        <v/>
      </c>
      <c r="E24" s="190" t="str">
        <f>IF($T$1="非表示","",IF(ISERROR(MATCH($A24&amp;IF(E$2=0,"","_"&amp;E$2),Item_Calc!$P:$P,0)),"",INDEX(Item_Calc!$1:$1048576,MATCH($A24&amp;IF(E$2=0,"","_"&amp;E$2),Item_Calc!$P:$P,0),17)))</f>
        <v/>
      </c>
      <c r="F24" s="190" t="str">
        <f>IF($T$1="非表示","",IF(ISERROR(MATCH($A24&amp;IF(F$2=0,"","_"&amp;F$2),Item_Calc!$P:$P,0)),"",INDEX(Item_Calc!$1:$1048576,MATCH($A24&amp;IF(F$2=0,"","_"&amp;F$2),Item_Calc!$P:$P,0),17)))</f>
        <v/>
      </c>
      <c r="G24" s="190" t="str">
        <f>IF($T$1="非表示","",IF(ISERROR(MATCH($A24&amp;IF(G$2=0,"","_"&amp;G$2),Item_Calc!$P:$P,0)),"",INDEX(Item_Calc!$1:$1048576,MATCH($A24&amp;IF(G$2=0,"","_"&amp;G$2),Item_Calc!$P:$P,0),17)))</f>
        <v>1/22_項目1</v>
      </c>
      <c r="H24" s="190" t="str">
        <f>IF($T$1="非表示","",IF(ISERROR(MATCH($A24&amp;IF(H$2=0,"","_"&amp;H$2),Item_Calc!$P:$P,0)),"",INDEX(Item_Calc!$1:$1048576,MATCH($A24&amp;IF(H$2=0,"","_"&amp;H$2),Item_Calc!$P:$P,0),17)))</f>
        <v/>
      </c>
      <c r="I24" s="190" t="str">
        <f>IF($T$1="非表示","",IF(ISERROR(MATCH($A24&amp;IF(I$2=0,"","_"&amp;I$2),Item_Calc!$P:$P,0)),"",INDEX(Item_Calc!$1:$1048576,MATCH($A24&amp;IF(I$2=0,"","_"&amp;I$2),Item_Calc!$P:$P,0),17)))</f>
        <v/>
      </c>
      <c r="J24" s="190" t="str">
        <f>IF($T$1="非表示","",IF(ISERROR(MATCH($A24&amp;IF(J$2=0,"","_"&amp;J$2),Item_Calc!$P:$P,0)),"",INDEX(Item_Calc!$1:$1048576,MATCH($A24&amp;IF(J$2=0,"","_"&amp;J$2),Item_Calc!$P:$P,0),17)))</f>
        <v/>
      </c>
      <c r="K24" s="190" t="str">
        <f>IF($T$1="非表示","",IF(ISERROR(MATCH($A24&amp;IF(K$2=0,"","_"&amp;K$2),Item_Calc!$P:$P,0)),"",INDEX(Item_Calc!$1:$1048576,MATCH($A24&amp;IF(K$2=0,"","_"&amp;K$2),Item_Calc!$P:$P,0),17)))</f>
        <v/>
      </c>
      <c r="L24" s="190" t="str">
        <f>IF($T$1="非表示","",IF(ISERROR(MATCH($A24&amp;IF(L$2=0,"","_"&amp;L$2),Item_Calc!$P:$P,0)),"",INDEX(Item_Calc!$1:$1048576,MATCH($A24&amp;IF(L$2=0,"","_"&amp;L$2),Item_Calc!$P:$P,0),17)))</f>
        <v/>
      </c>
      <c r="M24" s="190" t="str">
        <f>IF($T$1="非表示","",IF(ISERROR(MATCH($A24&amp;IF(M$2=0,"","_"&amp;M$2),Item_Calc!$P:$P,0)),"",INDEX(Item_Calc!$1:$1048576,MATCH($A24&amp;IF(M$2=0,"","_"&amp;M$2),Item_Calc!$P:$P,0),17)))</f>
        <v/>
      </c>
      <c r="N24" s="190" t="str">
        <f>IF($T$1="非表示","",IF(ISERROR(MATCH($A24&amp;IF(N$2=0,"","_"&amp;N$2),Item_Calc!$P:$P,0)),"",INDEX(Item_Calc!$1:$1048576,MATCH($A24&amp;IF(N$2=0,"","_"&amp;N$2),Item_Calc!$P:$P,0),17)))</f>
        <v/>
      </c>
      <c r="O24" s="190" t="str">
        <f>IF($T$1="非表示","",IF(ISERROR(MATCH($A24&amp;IF(O$2=0,"","_"&amp;O$2),Item_Calc!$P:$P,0)),"",INDEX(Item_Calc!$1:$1048576,MATCH($A24&amp;IF(O$2=0,"","_"&amp;O$2),Item_Calc!$P:$P,0),17)))</f>
        <v/>
      </c>
      <c r="P24" s="211" t="str">
        <f>IF($T$1="非表示","",IF(ISERROR(MATCH($A24&amp;IF(P$2=0,"","_"&amp;P$2),Item_Calc!$P:$P,0)),"",INDEX(Item_Calc!$1:$1048576,MATCH($A24&amp;IF(P$2=0,"","_"&amp;P$2),Item_Calc!$P:$P,0),17)))</f>
        <v/>
      </c>
      <c r="Q24" s="129">
        <f t="shared" si="1"/>
        <v>21</v>
      </c>
      <c r="R24" s="148">
        <f t="shared" si="3"/>
        <v>40930</v>
      </c>
      <c r="S24" s="138">
        <f t="shared" si="7"/>
        <v>40930</v>
      </c>
      <c r="U24" s="1">
        <f ca="1">IF(INDEX(Holiday!$E:$E,ROW(),1)=0,"",INDEX(Holiday!$E:$E,ROW(),1))</f>
        <v>40666</v>
      </c>
    </row>
    <row r="25" spans="1:21" ht="12.6" customHeight="1" x14ac:dyDescent="0.15">
      <c r="A25" s="131">
        <f t="shared" si="6"/>
        <v>40931</v>
      </c>
      <c r="B25" s="137">
        <f t="shared" si="2"/>
        <v>40931</v>
      </c>
      <c r="C25" s="189" t="str">
        <f>IF($T$1="非表示","",IF(ISERROR(MATCH($A25&amp;IF(C$2=0,"","_"&amp;C$2),Item_Calc!$P:$P,0)),"",INDEX(Item_Calc!$1:$1048576,MATCH($A25&amp;IF(C$2=0,"","_"&amp;C$2),Item_Calc!$P:$P,0),17)))</f>
        <v/>
      </c>
      <c r="D25" s="190" t="str">
        <f>IF($T$1="非表示","",IF(ISERROR(MATCH($A25&amp;IF(D$2=0,"","_"&amp;D$2),Item_Calc!$P:$P,0)),"",INDEX(Item_Calc!$1:$1048576,MATCH($A25&amp;IF(D$2=0,"","_"&amp;D$2),Item_Calc!$P:$P,0),17)))</f>
        <v/>
      </c>
      <c r="E25" s="190" t="str">
        <f>IF($T$1="非表示","",IF(ISERROR(MATCH($A25&amp;IF(E$2=0,"","_"&amp;E$2),Item_Calc!$P:$P,0)),"",INDEX(Item_Calc!$1:$1048576,MATCH($A25&amp;IF(E$2=0,"","_"&amp;E$2),Item_Calc!$P:$P,0),17)))</f>
        <v/>
      </c>
      <c r="F25" s="190" t="str">
        <f>IF($T$1="非表示","",IF(ISERROR(MATCH($A25&amp;IF(F$2=0,"","_"&amp;F$2),Item_Calc!$P:$P,0)),"",INDEX(Item_Calc!$1:$1048576,MATCH($A25&amp;IF(F$2=0,"","_"&amp;F$2),Item_Calc!$P:$P,0),17)))</f>
        <v/>
      </c>
      <c r="G25" s="190" t="str">
        <f>IF($T$1="非表示","",IF(ISERROR(MATCH($A25&amp;IF(G$2=0,"","_"&amp;G$2),Item_Calc!$P:$P,0)),"",INDEX(Item_Calc!$1:$1048576,MATCH($A25&amp;IF(G$2=0,"","_"&amp;G$2),Item_Calc!$P:$P,0),17)))</f>
        <v>1/23_項目1</v>
      </c>
      <c r="H25" s="190" t="str">
        <f>IF($T$1="非表示","",IF(ISERROR(MATCH($A25&amp;IF(H$2=0,"","_"&amp;H$2),Item_Calc!$P:$P,0)),"",INDEX(Item_Calc!$1:$1048576,MATCH($A25&amp;IF(H$2=0,"","_"&amp;H$2),Item_Calc!$P:$P,0),17)))</f>
        <v/>
      </c>
      <c r="I25" s="190" t="str">
        <f>IF($T$1="非表示","",IF(ISERROR(MATCH($A25&amp;IF(I$2=0,"","_"&amp;I$2),Item_Calc!$P:$P,0)),"",INDEX(Item_Calc!$1:$1048576,MATCH($A25&amp;IF(I$2=0,"","_"&amp;I$2),Item_Calc!$P:$P,0),17)))</f>
        <v/>
      </c>
      <c r="J25" s="190" t="str">
        <f>IF($T$1="非表示","",IF(ISERROR(MATCH($A25&amp;IF(J$2=0,"","_"&amp;J$2),Item_Calc!$P:$P,0)),"",INDEX(Item_Calc!$1:$1048576,MATCH($A25&amp;IF(J$2=0,"","_"&amp;J$2),Item_Calc!$P:$P,0),17)))</f>
        <v/>
      </c>
      <c r="K25" s="190" t="str">
        <f>IF($T$1="非表示","",IF(ISERROR(MATCH($A25&amp;IF(K$2=0,"","_"&amp;K$2),Item_Calc!$P:$P,0)),"",INDEX(Item_Calc!$1:$1048576,MATCH($A25&amp;IF(K$2=0,"","_"&amp;K$2),Item_Calc!$P:$P,0),17)))</f>
        <v/>
      </c>
      <c r="L25" s="190" t="str">
        <f>IF($T$1="非表示","",IF(ISERROR(MATCH($A25&amp;IF(L$2=0,"","_"&amp;L$2),Item_Calc!$P:$P,0)),"",INDEX(Item_Calc!$1:$1048576,MATCH($A25&amp;IF(L$2=0,"","_"&amp;L$2),Item_Calc!$P:$P,0),17)))</f>
        <v/>
      </c>
      <c r="M25" s="190" t="str">
        <f>IF($T$1="非表示","",IF(ISERROR(MATCH($A25&amp;IF(M$2=0,"","_"&amp;M$2),Item_Calc!$P:$P,0)),"",INDEX(Item_Calc!$1:$1048576,MATCH($A25&amp;IF(M$2=0,"","_"&amp;M$2),Item_Calc!$P:$P,0),17)))</f>
        <v/>
      </c>
      <c r="N25" s="190" t="str">
        <f>IF($T$1="非表示","",IF(ISERROR(MATCH($A25&amp;IF(N$2=0,"","_"&amp;N$2),Item_Calc!$P:$P,0)),"",INDEX(Item_Calc!$1:$1048576,MATCH($A25&amp;IF(N$2=0,"","_"&amp;N$2),Item_Calc!$P:$P,0),17)))</f>
        <v/>
      </c>
      <c r="O25" s="190" t="str">
        <f>IF($T$1="非表示","",IF(ISERROR(MATCH($A25&amp;IF(O$2=0,"","_"&amp;O$2),Item_Calc!$P:$P,0)),"",INDEX(Item_Calc!$1:$1048576,MATCH($A25&amp;IF(O$2=0,"","_"&amp;O$2),Item_Calc!$P:$P,0),17)))</f>
        <v/>
      </c>
      <c r="P25" s="211" t="str">
        <f>IF($T$1="非表示","",IF(ISERROR(MATCH($A25&amp;IF(P$2=0,"","_"&amp;P$2),Item_Calc!$P:$P,0)),"",INDEX(Item_Calc!$1:$1048576,MATCH($A25&amp;IF(P$2=0,"","_"&amp;P$2),Item_Calc!$P:$P,0),17)))</f>
        <v/>
      </c>
      <c r="Q25" s="129">
        <f t="shared" si="1"/>
        <v>22</v>
      </c>
      <c r="R25" s="148">
        <f t="shared" si="3"/>
        <v>40931</v>
      </c>
      <c r="S25" s="138">
        <f t="shared" si="7"/>
        <v>40931</v>
      </c>
      <c r="U25" s="1">
        <f ca="1">IF(INDEX(Holiday!$E:$E,ROW(),1)=0,"",INDEX(Holiday!$E:$E,ROW(),1))</f>
        <v>40667</v>
      </c>
    </row>
    <row r="26" spans="1:21" ht="12.6" customHeight="1" x14ac:dyDescent="0.15">
      <c r="A26" s="131">
        <f t="shared" si="6"/>
        <v>40932</v>
      </c>
      <c r="B26" s="137">
        <f t="shared" si="2"/>
        <v>40932</v>
      </c>
      <c r="C26" s="189" t="str">
        <f>IF($T$1="非表示","",IF(ISERROR(MATCH($A26&amp;IF(C$2=0,"","_"&amp;C$2),Item_Calc!$P:$P,0)),"",INDEX(Item_Calc!$1:$1048576,MATCH($A26&amp;IF(C$2=0,"","_"&amp;C$2),Item_Calc!$P:$P,0),17)))</f>
        <v/>
      </c>
      <c r="D26" s="190" t="str">
        <f>IF($T$1="非表示","",IF(ISERROR(MATCH($A26&amp;IF(D$2=0,"","_"&amp;D$2),Item_Calc!$P:$P,0)),"",INDEX(Item_Calc!$1:$1048576,MATCH($A26&amp;IF(D$2=0,"","_"&amp;D$2),Item_Calc!$P:$P,0),17)))</f>
        <v/>
      </c>
      <c r="E26" s="190" t="str">
        <f>IF($T$1="非表示","",IF(ISERROR(MATCH($A26&amp;IF(E$2=0,"","_"&amp;E$2),Item_Calc!$P:$P,0)),"",INDEX(Item_Calc!$1:$1048576,MATCH($A26&amp;IF(E$2=0,"","_"&amp;E$2),Item_Calc!$P:$P,0),17)))</f>
        <v/>
      </c>
      <c r="F26" s="190" t="str">
        <f>IF($T$1="非表示","",IF(ISERROR(MATCH($A26&amp;IF(F$2=0,"","_"&amp;F$2),Item_Calc!$P:$P,0)),"",INDEX(Item_Calc!$1:$1048576,MATCH($A26&amp;IF(F$2=0,"","_"&amp;F$2),Item_Calc!$P:$P,0),17)))</f>
        <v/>
      </c>
      <c r="G26" s="190" t="str">
        <f>IF($T$1="非表示","",IF(ISERROR(MATCH($A26&amp;IF(G$2=0,"","_"&amp;G$2),Item_Calc!$P:$P,0)),"",INDEX(Item_Calc!$1:$1048576,MATCH($A26&amp;IF(G$2=0,"","_"&amp;G$2),Item_Calc!$P:$P,0),17)))</f>
        <v>1/24_項目1</v>
      </c>
      <c r="H26" s="190" t="str">
        <f>IF($T$1="非表示","",IF(ISERROR(MATCH($A26&amp;IF(H$2=0,"","_"&amp;H$2),Item_Calc!$P:$P,0)),"",INDEX(Item_Calc!$1:$1048576,MATCH($A26&amp;IF(H$2=0,"","_"&amp;H$2),Item_Calc!$P:$P,0),17)))</f>
        <v/>
      </c>
      <c r="I26" s="190" t="str">
        <f>IF($T$1="非表示","",IF(ISERROR(MATCH($A26&amp;IF(I$2=0,"","_"&amp;I$2),Item_Calc!$P:$P,0)),"",INDEX(Item_Calc!$1:$1048576,MATCH($A26&amp;IF(I$2=0,"","_"&amp;I$2),Item_Calc!$P:$P,0),17)))</f>
        <v/>
      </c>
      <c r="J26" s="190" t="str">
        <f>IF($T$1="非表示","",IF(ISERROR(MATCH($A26&amp;IF(J$2=0,"","_"&amp;J$2),Item_Calc!$P:$P,0)),"",INDEX(Item_Calc!$1:$1048576,MATCH($A26&amp;IF(J$2=0,"","_"&amp;J$2),Item_Calc!$P:$P,0),17)))</f>
        <v/>
      </c>
      <c r="K26" s="190" t="str">
        <f>IF($T$1="非表示","",IF(ISERROR(MATCH($A26&amp;IF(K$2=0,"","_"&amp;K$2),Item_Calc!$P:$P,0)),"",INDEX(Item_Calc!$1:$1048576,MATCH($A26&amp;IF(K$2=0,"","_"&amp;K$2),Item_Calc!$P:$P,0),17)))</f>
        <v/>
      </c>
      <c r="L26" s="190" t="str">
        <f>IF($T$1="非表示","",IF(ISERROR(MATCH($A26&amp;IF(L$2=0,"","_"&amp;L$2),Item_Calc!$P:$P,0)),"",INDEX(Item_Calc!$1:$1048576,MATCH($A26&amp;IF(L$2=0,"","_"&amp;L$2),Item_Calc!$P:$P,0),17)))</f>
        <v/>
      </c>
      <c r="M26" s="190" t="str">
        <f>IF($T$1="非表示","",IF(ISERROR(MATCH($A26&amp;IF(M$2=0,"","_"&amp;M$2),Item_Calc!$P:$P,0)),"",INDEX(Item_Calc!$1:$1048576,MATCH($A26&amp;IF(M$2=0,"","_"&amp;M$2),Item_Calc!$P:$P,0),17)))</f>
        <v/>
      </c>
      <c r="N26" s="190" t="str">
        <f>IF($T$1="非表示","",IF(ISERROR(MATCH($A26&amp;IF(N$2=0,"","_"&amp;N$2),Item_Calc!$P:$P,0)),"",INDEX(Item_Calc!$1:$1048576,MATCH($A26&amp;IF(N$2=0,"","_"&amp;N$2),Item_Calc!$P:$P,0),17)))</f>
        <v/>
      </c>
      <c r="O26" s="190" t="str">
        <f>IF($T$1="非表示","",IF(ISERROR(MATCH($A26&amp;IF(O$2=0,"","_"&amp;O$2),Item_Calc!$P:$P,0)),"",INDEX(Item_Calc!$1:$1048576,MATCH($A26&amp;IF(O$2=0,"","_"&amp;O$2),Item_Calc!$P:$P,0),17)))</f>
        <v/>
      </c>
      <c r="P26" s="211" t="str">
        <f>IF($T$1="非表示","",IF(ISERROR(MATCH($A26&amp;IF(P$2=0,"","_"&amp;P$2),Item_Calc!$P:$P,0)),"",INDEX(Item_Calc!$1:$1048576,MATCH($A26&amp;IF(P$2=0,"","_"&amp;P$2),Item_Calc!$P:$P,0),17)))</f>
        <v/>
      </c>
      <c r="Q26" s="129">
        <f t="shared" si="1"/>
        <v>23</v>
      </c>
      <c r="R26" s="148">
        <f t="shared" si="3"/>
        <v>40932</v>
      </c>
      <c r="S26" s="138">
        <f t="shared" si="7"/>
        <v>40932</v>
      </c>
      <c r="U26" s="1">
        <f ca="1">IF(INDEX(Holiday!$E:$E,ROW(),1)=0,"",INDEX(Holiday!$E:$E,ROW(),1))</f>
        <v>40668</v>
      </c>
    </row>
    <row r="27" spans="1:21" ht="12.6" customHeight="1" x14ac:dyDescent="0.15">
      <c r="A27" s="131">
        <f t="shared" si="6"/>
        <v>40933</v>
      </c>
      <c r="B27" s="137">
        <f t="shared" si="2"/>
        <v>40933</v>
      </c>
      <c r="C27" s="189" t="str">
        <f>IF($T$1="非表示","",IF(ISERROR(MATCH($A27&amp;IF(C$2=0,"","_"&amp;C$2),Item_Calc!$P:$P,0)),"",INDEX(Item_Calc!$1:$1048576,MATCH($A27&amp;IF(C$2=0,"","_"&amp;C$2),Item_Calc!$P:$P,0),17)))</f>
        <v/>
      </c>
      <c r="D27" s="190" t="str">
        <f>IF($T$1="非表示","",IF(ISERROR(MATCH($A27&amp;IF(D$2=0,"","_"&amp;D$2),Item_Calc!$P:$P,0)),"",INDEX(Item_Calc!$1:$1048576,MATCH($A27&amp;IF(D$2=0,"","_"&amp;D$2),Item_Calc!$P:$P,0),17)))</f>
        <v/>
      </c>
      <c r="E27" s="190" t="str">
        <f>IF($T$1="非表示","",IF(ISERROR(MATCH($A27&amp;IF(E$2=0,"","_"&amp;E$2),Item_Calc!$P:$P,0)),"",INDEX(Item_Calc!$1:$1048576,MATCH($A27&amp;IF(E$2=0,"","_"&amp;E$2),Item_Calc!$P:$P,0),17)))</f>
        <v/>
      </c>
      <c r="F27" s="190" t="str">
        <f>IF($T$1="非表示","",IF(ISERROR(MATCH($A27&amp;IF(F$2=0,"","_"&amp;F$2),Item_Calc!$P:$P,0)),"",INDEX(Item_Calc!$1:$1048576,MATCH($A27&amp;IF(F$2=0,"","_"&amp;F$2),Item_Calc!$P:$P,0),17)))</f>
        <v/>
      </c>
      <c r="G27" s="190" t="str">
        <f>IF($T$1="非表示","",IF(ISERROR(MATCH($A27&amp;IF(G$2=0,"","_"&amp;G$2),Item_Calc!$P:$P,0)),"",INDEX(Item_Calc!$1:$1048576,MATCH($A27&amp;IF(G$2=0,"","_"&amp;G$2),Item_Calc!$P:$P,0),17)))</f>
        <v>1/25_項目1</v>
      </c>
      <c r="H27" s="190" t="str">
        <f>IF($T$1="非表示","",IF(ISERROR(MATCH($A27&amp;IF(H$2=0,"","_"&amp;H$2),Item_Calc!$P:$P,0)),"",INDEX(Item_Calc!$1:$1048576,MATCH($A27&amp;IF(H$2=0,"","_"&amp;H$2),Item_Calc!$P:$P,0),17)))</f>
        <v/>
      </c>
      <c r="I27" s="190" t="str">
        <f>IF($T$1="非表示","",IF(ISERROR(MATCH($A27&amp;IF(I$2=0,"","_"&amp;I$2),Item_Calc!$P:$P,0)),"",INDEX(Item_Calc!$1:$1048576,MATCH($A27&amp;IF(I$2=0,"","_"&amp;I$2),Item_Calc!$P:$P,0),17)))</f>
        <v/>
      </c>
      <c r="J27" s="190" t="str">
        <f>IF($T$1="非表示","",IF(ISERROR(MATCH($A27&amp;IF(J$2=0,"","_"&amp;J$2),Item_Calc!$P:$P,0)),"",INDEX(Item_Calc!$1:$1048576,MATCH($A27&amp;IF(J$2=0,"","_"&amp;J$2),Item_Calc!$P:$P,0),17)))</f>
        <v/>
      </c>
      <c r="K27" s="190" t="str">
        <f>IF($T$1="非表示","",IF(ISERROR(MATCH($A27&amp;IF(K$2=0,"","_"&amp;K$2),Item_Calc!$P:$P,0)),"",INDEX(Item_Calc!$1:$1048576,MATCH($A27&amp;IF(K$2=0,"","_"&amp;K$2),Item_Calc!$P:$P,0),17)))</f>
        <v/>
      </c>
      <c r="L27" s="190" t="str">
        <f>IF($T$1="非表示","",IF(ISERROR(MATCH($A27&amp;IF(L$2=0,"","_"&amp;L$2),Item_Calc!$P:$P,0)),"",INDEX(Item_Calc!$1:$1048576,MATCH($A27&amp;IF(L$2=0,"","_"&amp;L$2),Item_Calc!$P:$P,0),17)))</f>
        <v/>
      </c>
      <c r="M27" s="190" t="str">
        <f>IF($T$1="非表示","",IF(ISERROR(MATCH($A27&amp;IF(M$2=0,"","_"&amp;M$2),Item_Calc!$P:$P,0)),"",INDEX(Item_Calc!$1:$1048576,MATCH($A27&amp;IF(M$2=0,"","_"&amp;M$2),Item_Calc!$P:$P,0),17)))</f>
        <v/>
      </c>
      <c r="N27" s="190" t="str">
        <f>IF($T$1="非表示","",IF(ISERROR(MATCH($A27&amp;IF(N$2=0,"","_"&amp;N$2),Item_Calc!$P:$P,0)),"",INDEX(Item_Calc!$1:$1048576,MATCH($A27&amp;IF(N$2=0,"","_"&amp;N$2),Item_Calc!$P:$P,0),17)))</f>
        <v/>
      </c>
      <c r="O27" s="190" t="str">
        <f>IF($T$1="非表示","",IF(ISERROR(MATCH($A27&amp;IF(O$2=0,"","_"&amp;O$2),Item_Calc!$P:$P,0)),"",INDEX(Item_Calc!$1:$1048576,MATCH($A27&amp;IF(O$2=0,"","_"&amp;O$2),Item_Calc!$P:$P,0),17)))</f>
        <v/>
      </c>
      <c r="P27" s="211" t="str">
        <f>IF($T$1="非表示","",IF(ISERROR(MATCH($A27&amp;IF(P$2=0,"","_"&amp;P$2),Item_Calc!$P:$P,0)),"",INDEX(Item_Calc!$1:$1048576,MATCH($A27&amp;IF(P$2=0,"","_"&amp;P$2),Item_Calc!$P:$P,0),17)))</f>
        <v/>
      </c>
      <c r="Q27" s="129">
        <f t="shared" si="1"/>
        <v>24</v>
      </c>
      <c r="R27" s="148">
        <f t="shared" si="3"/>
        <v>40933</v>
      </c>
      <c r="S27" s="138">
        <f t="shared" si="7"/>
        <v>40933</v>
      </c>
      <c r="U27" s="1" t="str">
        <f ca="1">IF(INDEX(Holiday!$E:$E,ROW(),1)=0,"",INDEX(Holiday!$E:$E,ROW(),1))</f>
        <v/>
      </c>
    </row>
    <row r="28" spans="1:21" ht="12.6" customHeight="1" x14ac:dyDescent="0.15">
      <c r="A28" s="131">
        <f t="shared" si="6"/>
        <v>40934</v>
      </c>
      <c r="B28" s="137">
        <f t="shared" si="2"/>
        <v>40934</v>
      </c>
      <c r="C28" s="189" t="str">
        <f>IF($T$1="非表示","",IF(ISERROR(MATCH($A28&amp;IF(C$2=0,"","_"&amp;C$2),Item_Calc!$P:$P,0)),"",INDEX(Item_Calc!$1:$1048576,MATCH($A28&amp;IF(C$2=0,"","_"&amp;C$2),Item_Calc!$P:$P,0),17)))</f>
        <v/>
      </c>
      <c r="D28" s="190" t="str">
        <f>IF($T$1="非表示","",IF(ISERROR(MATCH($A28&amp;IF(D$2=0,"","_"&amp;D$2),Item_Calc!$P:$P,0)),"",INDEX(Item_Calc!$1:$1048576,MATCH($A28&amp;IF(D$2=0,"","_"&amp;D$2),Item_Calc!$P:$P,0),17)))</f>
        <v/>
      </c>
      <c r="E28" s="190" t="str">
        <f>IF($T$1="非表示","",IF(ISERROR(MATCH($A28&amp;IF(E$2=0,"","_"&amp;E$2),Item_Calc!$P:$P,0)),"",INDEX(Item_Calc!$1:$1048576,MATCH($A28&amp;IF(E$2=0,"","_"&amp;E$2),Item_Calc!$P:$P,0),17)))</f>
        <v/>
      </c>
      <c r="F28" s="190" t="str">
        <f>IF($T$1="非表示","",IF(ISERROR(MATCH($A28&amp;IF(F$2=0,"","_"&amp;F$2),Item_Calc!$P:$P,0)),"",INDEX(Item_Calc!$1:$1048576,MATCH($A28&amp;IF(F$2=0,"","_"&amp;F$2),Item_Calc!$P:$P,0),17)))</f>
        <v/>
      </c>
      <c r="G28" s="190" t="str">
        <f>IF($T$1="非表示","",IF(ISERROR(MATCH($A28&amp;IF(G$2=0,"","_"&amp;G$2),Item_Calc!$P:$P,0)),"",INDEX(Item_Calc!$1:$1048576,MATCH($A28&amp;IF(G$2=0,"","_"&amp;G$2),Item_Calc!$P:$P,0),17)))</f>
        <v/>
      </c>
      <c r="H28" s="190" t="str">
        <f>IF($T$1="非表示","",IF(ISERROR(MATCH($A28&amp;IF(H$2=0,"","_"&amp;H$2),Item_Calc!$P:$P,0)),"",INDEX(Item_Calc!$1:$1048576,MATCH($A28&amp;IF(H$2=0,"","_"&amp;H$2),Item_Calc!$P:$P,0),17)))</f>
        <v/>
      </c>
      <c r="I28" s="190" t="str">
        <f>IF($T$1="非表示","",IF(ISERROR(MATCH($A28&amp;IF(I$2=0,"","_"&amp;I$2),Item_Calc!$P:$P,0)),"",INDEX(Item_Calc!$1:$1048576,MATCH($A28&amp;IF(I$2=0,"","_"&amp;I$2),Item_Calc!$P:$P,0),17)))</f>
        <v/>
      </c>
      <c r="J28" s="190" t="str">
        <f>IF($T$1="非表示","",IF(ISERROR(MATCH($A28&amp;IF(J$2=0,"","_"&amp;J$2),Item_Calc!$P:$P,0)),"",INDEX(Item_Calc!$1:$1048576,MATCH($A28&amp;IF(J$2=0,"","_"&amp;J$2),Item_Calc!$P:$P,0),17)))</f>
        <v/>
      </c>
      <c r="K28" s="190" t="str">
        <f>IF($T$1="非表示","",IF(ISERROR(MATCH($A28&amp;IF(K$2=0,"","_"&amp;K$2),Item_Calc!$P:$P,0)),"",INDEX(Item_Calc!$1:$1048576,MATCH($A28&amp;IF(K$2=0,"","_"&amp;K$2),Item_Calc!$P:$P,0),17)))</f>
        <v/>
      </c>
      <c r="L28" s="190" t="str">
        <f>IF($T$1="非表示","",IF(ISERROR(MATCH($A28&amp;IF(L$2=0,"","_"&amp;L$2),Item_Calc!$P:$P,0)),"",INDEX(Item_Calc!$1:$1048576,MATCH($A28&amp;IF(L$2=0,"","_"&amp;L$2),Item_Calc!$P:$P,0),17)))</f>
        <v/>
      </c>
      <c r="M28" s="190" t="str">
        <f>IF($T$1="非表示","",IF(ISERROR(MATCH($A28&amp;IF(M$2=0,"","_"&amp;M$2),Item_Calc!$P:$P,0)),"",INDEX(Item_Calc!$1:$1048576,MATCH($A28&amp;IF(M$2=0,"","_"&amp;M$2),Item_Calc!$P:$P,0),17)))</f>
        <v/>
      </c>
      <c r="N28" s="190" t="str">
        <f>IF($T$1="非表示","",IF(ISERROR(MATCH($A28&amp;IF(N$2=0,"","_"&amp;N$2),Item_Calc!$P:$P,0)),"",INDEX(Item_Calc!$1:$1048576,MATCH($A28&amp;IF(N$2=0,"","_"&amp;N$2),Item_Calc!$P:$P,0),17)))</f>
        <v/>
      </c>
      <c r="O28" s="190" t="str">
        <f>IF($T$1="非表示","",IF(ISERROR(MATCH($A28&amp;IF(O$2=0,"","_"&amp;O$2),Item_Calc!$P:$P,0)),"",INDEX(Item_Calc!$1:$1048576,MATCH($A28&amp;IF(O$2=0,"","_"&amp;O$2),Item_Calc!$P:$P,0),17)))</f>
        <v/>
      </c>
      <c r="P28" s="211" t="str">
        <f>IF($T$1="非表示","",IF(ISERROR(MATCH($A28&amp;IF(P$2=0,"","_"&amp;P$2),Item_Calc!$P:$P,0)),"",INDEX(Item_Calc!$1:$1048576,MATCH($A28&amp;IF(P$2=0,"","_"&amp;P$2),Item_Calc!$P:$P,0),17)))</f>
        <v/>
      </c>
      <c r="Q28" s="129">
        <f t="shared" si="1"/>
        <v>25</v>
      </c>
      <c r="R28" s="148">
        <f t="shared" si="3"/>
        <v>40934</v>
      </c>
      <c r="S28" s="138">
        <f t="shared" si="7"/>
        <v>40934</v>
      </c>
      <c r="U28" s="1">
        <f ca="1">IF(INDEX(Holiday!$E:$E,ROW(),1)=0,"",INDEX(Holiday!$E:$E,ROW(),1))</f>
        <v>40742</v>
      </c>
    </row>
    <row r="29" spans="1:21" ht="12.6" customHeight="1" x14ac:dyDescent="0.15">
      <c r="A29" s="131">
        <f t="shared" si="6"/>
        <v>40935</v>
      </c>
      <c r="B29" s="137">
        <f t="shared" si="2"/>
        <v>40935</v>
      </c>
      <c r="C29" s="189" t="str">
        <f>IF($T$1="非表示","",IF(ISERROR(MATCH($A29&amp;IF(C$2=0,"","_"&amp;C$2),Item_Calc!$P:$P,0)),"",INDEX(Item_Calc!$1:$1048576,MATCH($A29&amp;IF(C$2=0,"","_"&amp;C$2),Item_Calc!$P:$P,0),17)))</f>
        <v/>
      </c>
      <c r="D29" s="190" t="str">
        <f>IF($T$1="非表示","",IF(ISERROR(MATCH($A29&amp;IF(D$2=0,"","_"&amp;D$2),Item_Calc!$P:$P,0)),"",INDEX(Item_Calc!$1:$1048576,MATCH($A29&amp;IF(D$2=0,"","_"&amp;D$2),Item_Calc!$P:$P,0),17)))</f>
        <v/>
      </c>
      <c r="E29" s="190" t="str">
        <f>IF($T$1="非表示","",IF(ISERROR(MATCH($A29&amp;IF(E$2=0,"","_"&amp;E$2),Item_Calc!$P:$P,0)),"",INDEX(Item_Calc!$1:$1048576,MATCH($A29&amp;IF(E$2=0,"","_"&amp;E$2),Item_Calc!$P:$P,0),17)))</f>
        <v/>
      </c>
      <c r="F29" s="190" t="str">
        <f>IF($T$1="非表示","",IF(ISERROR(MATCH($A29&amp;IF(F$2=0,"","_"&amp;F$2),Item_Calc!$P:$P,0)),"",INDEX(Item_Calc!$1:$1048576,MATCH($A29&amp;IF(F$2=0,"","_"&amp;F$2),Item_Calc!$P:$P,0),17)))</f>
        <v/>
      </c>
      <c r="G29" s="190" t="str">
        <f>IF($T$1="非表示","",IF(ISERROR(MATCH($A29&amp;IF(G$2=0,"","_"&amp;G$2),Item_Calc!$P:$P,0)),"",INDEX(Item_Calc!$1:$1048576,MATCH($A29&amp;IF(G$2=0,"","_"&amp;G$2),Item_Calc!$P:$P,0),17)))</f>
        <v/>
      </c>
      <c r="H29" s="190" t="str">
        <f>IF($T$1="非表示","",IF(ISERROR(MATCH($A29&amp;IF(H$2=0,"","_"&amp;H$2),Item_Calc!$P:$P,0)),"",INDEX(Item_Calc!$1:$1048576,MATCH($A29&amp;IF(H$2=0,"","_"&amp;H$2),Item_Calc!$P:$P,0),17)))</f>
        <v/>
      </c>
      <c r="I29" s="190" t="str">
        <f>IF($T$1="非表示","",IF(ISERROR(MATCH($A29&amp;IF(I$2=0,"","_"&amp;I$2),Item_Calc!$P:$P,0)),"",INDEX(Item_Calc!$1:$1048576,MATCH($A29&amp;IF(I$2=0,"","_"&amp;I$2),Item_Calc!$P:$P,0),17)))</f>
        <v/>
      </c>
      <c r="J29" s="190" t="str">
        <f>IF($T$1="非表示","",IF(ISERROR(MATCH($A29&amp;IF(J$2=0,"","_"&amp;J$2),Item_Calc!$P:$P,0)),"",INDEX(Item_Calc!$1:$1048576,MATCH($A29&amp;IF(J$2=0,"","_"&amp;J$2),Item_Calc!$P:$P,0),17)))</f>
        <v/>
      </c>
      <c r="K29" s="190" t="str">
        <f>IF($T$1="非表示","",IF(ISERROR(MATCH($A29&amp;IF(K$2=0,"","_"&amp;K$2),Item_Calc!$P:$P,0)),"",INDEX(Item_Calc!$1:$1048576,MATCH($A29&amp;IF(K$2=0,"","_"&amp;K$2),Item_Calc!$P:$P,0),17)))</f>
        <v/>
      </c>
      <c r="L29" s="190" t="str">
        <f>IF($T$1="非表示","",IF(ISERROR(MATCH($A29&amp;IF(L$2=0,"","_"&amp;L$2),Item_Calc!$P:$P,0)),"",INDEX(Item_Calc!$1:$1048576,MATCH($A29&amp;IF(L$2=0,"","_"&amp;L$2),Item_Calc!$P:$P,0),17)))</f>
        <v/>
      </c>
      <c r="M29" s="190" t="str">
        <f>IF($T$1="非表示","",IF(ISERROR(MATCH($A29&amp;IF(M$2=0,"","_"&amp;M$2),Item_Calc!$P:$P,0)),"",INDEX(Item_Calc!$1:$1048576,MATCH($A29&amp;IF(M$2=0,"","_"&amp;M$2),Item_Calc!$P:$P,0),17)))</f>
        <v/>
      </c>
      <c r="N29" s="190" t="str">
        <f>IF($T$1="非表示","",IF(ISERROR(MATCH($A29&amp;IF(N$2=0,"","_"&amp;N$2),Item_Calc!$P:$P,0)),"",INDEX(Item_Calc!$1:$1048576,MATCH($A29&amp;IF(N$2=0,"","_"&amp;N$2),Item_Calc!$P:$P,0),17)))</f>
        <v/>
      </c>
      <c r="O29" s="190" t="str">
        <f>IF($T$1="非表示","",IF(ISERROR(MATCH($A29&amp;IF(O$2=0,"","_"&amp;O$2),Item_Calc!$P:$P,0)),"",INDEX(Item_Calc!$1:$1048576,MATCH($A29&amp;IF(O$2=0,"","_"&amp;O$2),Item_Calc!$P:$P,0),17)))</f>
        <v/>
      </c>
      <c r="P29" s="211" t="str">
        <f>IF($T$1="非表示","",IF(ISERROR(MATCH($A29&amp;IF(P$2=0,"","_"&amp;P$2),Item_Calc!$P:$P,0)),"",INDEX(Item_Calc!$1:$1048576,MATCH($A29&amp;IF(P$2=0,"","_"&amp;P$2),Item_Calc!$P:$P,0),17)))</f>
        <v/>
      </c>
      <c r="Q29" s="129">
        <f t="shared" si="1"/>
        <v>26</v>
      </c>
      <c r="R29" s="148">
        <f t="shared" si="3"/>
        <v>40935</v>
      </c>
      <c r="S29" s="138">
        <f t="shared" si="7"/>
        <v>40935</v>
      </c>
      <c r="U29" s="1" t="str">
        <f ca="1">IF(INDEX(Holiday!$E:$E,ROW(),1)=0,"",INDEX(Holiday!$E:$E,ROW(),1))</f>
        <v/>
      </c>
    </row>
    <row r="30" spans="1:21" ht="12.6" customHeight="1" x14ac:dyDescent="0.15">
      <c r="A30" s="131">
        <f>IF(A29="","",IF(MONTH(A29+1)&lt;&gt;MONTH(A1),"",A29+1))</f>
        <v>40936</v>
      </c>
      <c r="B30" s="137">
        <f t="shared" si="2"/>
        <v>40936</v>
      </c>
      <c r="C30" s="189" t="str">
        <f>IF($T$1="非表示","",IF(ISERROR(MATCH($A30&amp;IF(C$2=0,"","_"&amp;C$2),Item_Calc!$P:$P,0)),"",INDEX(Item_Calc!$1:$1048576,MATCH($A30&amp;IF(C$2=0,"","_"&amp;C$2),Item_Calc!$P:$P,0),17)))</f>
        <v/>
      </c>
      <c r="D30" s="190" t="str">
        <f>IF($T$1="非表示","",IF(ISERROR(MATCH($A30&amp;IF(D$2=0,"","_"&amp;D$2),Item_Calc!$P:$P,0)),"",INDEX(Item_Calc!$1:$1048576,MATCH($A30&amp;IF(D$2=0,"","_"&amp;D$2),Item_Calc!$P:$P,0),17)))</f>
        <v/>
      </c>
      <c r="E30" s="190" t="str">
        <f>IF($T$1="非表示","",IF(ISERROR(MATCH($A30&amp;IF(E$2=0,"","_"&amp;E$2),Item_Calc!$P:$P,0)),"",INDEX(Item_Calc!$1:$1048576,MATCH($A30&amp;IF(E$2=0,"","_"&amp;E$2),Item_Calc!$P:$P,0),17)))</f>
        <v/>
      </c>
      <c r="F30" s="190" t="str">
        <f>IF($T$1="非表示","",IF(ISERROR(MATCH($A30&amp;IF(F$2=0,"","_"&amp;F$2),Item_Calc!$P:$P,0)),"",INDEX(Item_Calc!$1:$1048576,MATCH($A30&amp;IF(F$2=0,"","_"&amp;F$2),Item_Calc!$P:$P,0),17)))</f>
        <v/>
      </c>
      <c r="G30" s="190" t="str">
        <f>IF($T$1="非表示","",IF(ISERROR(MATCH($A30&amp;IF(G$2=0,"","_"&amp;G$2),Item_Calc!$P:$P,0)),"",INDEX(Item_Calc!$1:$1048576,MATCH($A30&amp;IF(G$2=0,"","_"&amp;G$2),Item_Calc!$P:$P,0),17)))</f>
        <v/>
      </c>
      <c r="H30" s="190" t="str">
        <f>IF($T$1="非表示","",IF(ISERROR(MATCH($A30&amp;IF(H$2=0,"","_"&amp;H$2),Item_Calc!$P:$P,0)),"",INDEX(Item_Calc!$1:$1048576,MATCH($A30&amp;IF(H$2=0,"","_"&amp;H$2),Item_Calc!$P:$P,0),17)))</f>
        <v/>
      </c>
      <c r="I30" s="190" t="str">
        <f>IF($T$1="非表示","",IF(ISERROR(MATCH($A30&amp;IF(I$2=0,"","_"&amp;I$2),Item_Calc!$P:$P,0)),"",INDEX(Item_Calc!$1:$1048576,MATCH($A30&amp;IF(I$2=0,"","_"&amp;I$2),Item_Calc!$P:$P,0),17)))</f>
        <v/>
      </c>
      <c r="J30" s="190" t="str">
        <f>IF($T$1="非表示","",IF(ISERROR(MATCH($A30&amp;IF(J$2=0,"","_"&amp;J$2),Item_Calc!$P:$P,0)),"",INDEX(Item_Calc!$1:$1048576,MATCH($A30&amp;IF(J$2=0,"","_"&amp;J$2),Item_Calc!$P:$P,0),17)))</f>
        <v/>
      </c>
      <c r="K30" s="190" t="str">
        <f>IF($T$1="非表示","",IF(ISERROR(MATCH($A30&amp;IF(K$2=0,"","_"&amp;K$2),Item_Calc!$P:$P,0)),"",INDEX(Item_Calc!$1:$1048576,MATCH($A30&amp;IF(K$2=0,"","_"&amp;K$2),Item_Calc!$P:$P,0),17)))</f>
        <v/>
      </c>
      <c r="L30" s="190" t="str">
        <f>IF($T$1="非表示","",IF(ISERROR(MATCH($A30&amp;IF(L$2=0,"","_"&amp;L$2),Item_Calc!$P:$P,0)),"",INDEX(Item_Calc!$1:$1048576,MATCH($A30&amp;IF(L$2=0,"","_"&amp;L$2),Item_Calc!$P:$P,0),17)))</f>
        <v/>
      </c>
      <c r="M30" s="190" t="str">
        <f>IF($T$1="非表示","",IF(ISERROR(MATCH($A30&amp;IF(M$2=0,"","_"&amp;M$2),Item_Calc!$P:$P,0)),"",INDEX(Item_Calc!$1:$1048576,MATCH($A30&amp;IF(M$2=0,"","_"&amp;M$2),Item_Calc!$P:$P,0),17)))</f>
        <v/>
      </c>
      <c r="N30" s="190" t="str">
        <f>IF($T$1="非表示","",IF(ISERROR(MATCH($A30&amp;IF(N$2=0,"","_"&amp;N$2),Item_Calc!$P:$P,0)),"",INDEX(Item_Calc!$1:$1048576,MATCH($A30&amp;IF(N$2=0,"","_"&amp;N$2),Item_Calc!$P:$P,0),17)))</f>
        <v/>
      </c>
      <c r="O30" s="190" t="str">
        <f>IF($T$1="非表示","",IF(ISERROR(MATCH($A30&amp;IF(O$2=0,"","_"&amp;O$2),Item_Calc!$P:$P,0)),"",INDEX(Item_Calc!$1:$1048576,MATCH($A30&amp;IF(O$2=0,"","_"&amp;O$2),Item_Calc!$P:$P,0),17)))</f>
        <v/>
      </c>
      <c r="P30" s="211" t="str">
        <f>IF($T$1="非表示","",IF(ISERROR(MATCH($A30&amp;IF(P$2=0,"","_"&amp;P$2),Item_Calc!$P:$P,0)),"",INDEX(Item_Calc!$1:$1048576,MATCH($A30&amp;IF(P$2=0,"","_"&amp;P$2),Item_Calc!$P:$P,0),17)))</f>
        <v/>
      </c>
      <c r="Q30" s="129">
        <f>IF(A30="","",DATEDIF(DATE(YEAR($A$1),1,1),A30,"d"))</f>
        <v>27</v>
      </c>
      <c r="R30" s="148">
        <f t="shared" si="3"/>
        <v>40936</v>
      </c>
      <c r="S30" s="138">
        <f t="shared" si="7"/>
        <v>40936</v>
      </c>
      <c r="U30" s="1">
        <f ca="1">IF(INDEX(Holiday!$E:$E,ROW(),1)=0,"",INDEX(Holiday!$E:$E,ROW(),1))</f>
        <v>40805</v>
      </c>
    </row>
    <row r="31" spans="1:21" ht="12.6" customHeight="1" x14ac:dyDescent="0.15">
      <c r="A31" s="131">
        <f>IF(A30="","",IF(MONTH(A30+1)&lt;&gt;MONTH(A2),"",A30+1))</f>
        <v>40937</v>
      </c>
      <c r="B31" s="137">
        <f t="shared" si="2"/>
        <v>40937</v>
      </c>
      <c r="C31" s="189" t="str">
        <f>IF($T$1="非表示","",IF(ISERROR(MATCH($A31&amp;IF(C$2=0,"","_"&amp;C$2),Item_Calc!$P:$P,0)),"",INDEX(Item_Calc!$1:$1048576,MATCH($A31&amp;IF(C$2=0,"","_"&amp;C$2),Item_Calc!$P:$P,0),17)))</f>
        <v/>
      </c>
      <c r="D31" s="190" t="str">
        <f>IF($T$1="非表示","",IF(ISERROR(MATCH($A31&amp;IF(D$2=0,"","_"&amp;D$2),Item_Calc!$P:$P,0)),"",INDEX(Item_Calc!$1:$1048576,MATCH($A31&amp;IF(D$2=0,"","_"&amp;D$2),Item_Calc!$P:$P,0),17)))</f>
        <v/>
      </c>
      <c r="E31" s="190" t="str">
        <f>IF($T$1="非表示","",IF(ISERROR(MATCH($A31&amp;IF(E$2=0,"","_"&amp;E$2),Item_Calc!$P:$P,0)),"",INDEX(Item_Calc!$1:$1048576,MATCH($A31&amp;IF(E$2=0,"","_"&amp;E$2),Item_Calc!$P:$P,0),17)))</f>
        <v/>
      </c>
      <c r="F31" s="190" t="str">
        <f>IF($T$1="非表示","",IF(ISERROR(MATCH($A31&amp;IF(F$2=0,"","_"&amp;F$2),Item_Calc!$P:$P,0)),"",INDEX(Item_Calc!$1:$1048576,MATCH($A31&amp;IF(F$2=0,"","_"&amp;F$2),Item_Calc!$P:$P,0),17)))</f>
        <v/>
      </c>
      <c r="G31" s="190" t="str">
        <f>IF($T$1="非表示","",IF(ISERROR(MATCH($A31&amp;IF(G$2=0,"","_"&amp;G$2),Item_Calc!$P:$P,0)),"",INDEX(Item_Calc!$1:$1048576,MATCH($A31&amp;IF(G$2=0,"","_"&amp;G$2),Item_Calc!$P:$P,0),17)))</f>
        <v/>
      </c>
      <c r="H31" s="190" t="str">
        <f>IF($T$1="非表示","",IF(ISERROR(MATCH($A31&amp;IF(H$2=0,"","_"&amp;H$2),Item_Calc!$P:$P,0)),"",INDEX(Item_Calc!$1:$1048576,MATCH($A31&amp;IF(H$2=0,"","_"&amp;H$2),Item_Calc!$P:$P,0),17)))</f>
        <v/>
      </c>
      <c r="I31" s="190" t="str">
        <f>IF($T$1="非表示","",IF(ISERROR(MATCH($A31&amp;IF(I$2=0,"","_"&amp;I$2),Item_Calc!$P:$P,0)),"",INDEX(Item_Calc!$1:$1048576,MATCH($A31&amp;IF(I$2=0,"","_"&amp;I$2),Item_Calc!$P:$P,0),17)))</f>
        <v/>
      </c>
      <c r="J31" s="190" t="str">
        <f>IF($T$1="非表示","",IF(ISERROR(MATCH($A31&amp;IF(J$2=0,"","_"&amp;J$2),Item_Calc!$P:$P,0)),"",INDEX(Item_Calc!$1:$1048576,MATCH($A31&amp;IF(J$2=0,"","_"&amp;J$2),Item_Calc!$P:$P,0),17)))</f>
        <v/>
      </c>
      <c r="K31" s="190" t="str">
        <f>IF($T$1="非表示","",IF(ISERROR(MATCH($A31&amp;IF(K$2=0,"","_"&amp;K$2),Item_Calc!$P:$P,0)),"",INDEX(Item_Calc!$1:$1048576,MATCH($A31&amp;IF(K$2=0,"","_"&amp;K$2),Item_Calc!$P:$P,0),17)))</f>
        <v/>
      </c>
      <c r="L31" s="190" t="str">
        <f>IF($T$1="非表示","",IF(ISERROR(MATCH($A31&amp;IF(L$2=0,"","_"&amp;L$2),Item_Calc!$P:$P,0)),"",INDEX(Item_Calc!$1:$1048576,MATCH($A31&amp;IF(L$2=0,"","_"&amp;L$2),Item_Calc!$P:$P,0),17)))</f>
        <v/>
      </c>
      <c r="M31" s="190" t="str">
        <f>IF($T$1="非表示","",IF(ISERROR(MATCH($A31&amp;IF(M$2=0,"","_"&amp;M$2),Item_Calc!$P:$P,0)),"",INDEX(Item_Calc!$1:$1048576,MATCH($A31&amp;IF(M$2=0,"","_"&amp;M$2),Item_Calc!$P:$P,0),17)))</f>
        <v/>
      </c>
      <c r="N31" s="190" t="str">
        <f>IF($T$1="非表示","",IF(ISERROR(MATCH($A31&amp;IF(N$2=0,"","_"&amp;N$2),Item_Calc!$P:$P,0)),"",INDEX(Item_Calc!$1:$1048576,MATCH($A31&amp;IF(N$2=0,"","_"&amp;N$2),Item_Calc!$P:$P,0),17)))</f>
        <v/>
      </c>
      <c r="O31" s="190" t="str">
        <f>IF($T$1="非表示","",IF(ISERROR(MATCH($A31&amp;IF(O$2=0,"","_"&amp;O$2),Item_Calc!$P:$P,0)),"",INDEX(Item_Calc!$1:$1048576,MATCH($A31&amp;IF(O$2=0,"","_"&amp;O$2),Item_Calc!$P:$P,0),17)))</f>
        <v/>
      </c>
      <c r="P31" s="211" t="str">
        <f>IF($T$1="非表示","",IF(ISERROR(MATCH($A31&amp;IF(P$2=0,"","_"&amp;P$2),Item_Calc!$P:$P,0)),"",INDEX(Item_Calc!$1:$1048576,MATCH($A31&amp;IF(P$2=0,"","_"&amp;P$2),Item_Calc!$P:$P,0),17)))</f>
        <v/>
      </c>
      <c r="Q31" s="129">
        <f>IF(A31="","",DATEDIF(DATE(YEAR($A$1),1,1),A31,"d"))</f>
        <v>28</v>
      </c>
      <c r="R31" s="148">
        <f t="shared" si="3"/>
        <v>40937</v>
      </c>
      <c r="S31" s="138">
        <f t="shared" si="7"/>
        <v>40937</v>
      </c>
      <c r="U31" s="1" t="str">
        <f ca="1">IF(INDEX(Holiday!$E:$E,ROW(),1)=0,"",INDEX(Holiday!$E:$E,ROW(),1))</f>
        <v/>
      </c>
    </row>
    <row r="32" spans="1:21" ht="12.6" customHeight="1" x14ac:dyDescent="0.15">
      <c r="A32" s="131">
        <f>IF(A31="","",IF(MONTH(A31+1)&lt;&gt;MONTH(A3),"",A31+1))</f>
        <v>40938</v>
      </c>
      <c r="B32" s="137">
        <f t="shared" si="2"/>
        <v>40938</v>
      </c>
      <c r="C32" s="189" t="str">
        <f>IF($T$1="非表示","",IF(ISERROR(MATCH($A32&amp;IF(C$2=0,"","_"&amp;C$2),Item_Calc!$P:$P,0)),"",INDEX(Item_Calc!$1:$1048576,MATCH($A32&amp;IF(C$2=0,"","_"&amp;C$2),Item_Calc!$P:$P,0),17)))</f>
        <v/>
      </c>
      <c r="D32" s="190" t="str">
        <f>IF($T$1="非表示","",IF(ISERROR(MATCH($A32&amp;IF(D$2=0,"","_"&amp;D$2),Item_Calc!$P:$P,0)),"",INDEX(Item_Calc!$1:$1048576,MATCH($A32&amp;IF(D$2=0,"","_"&amp;D$2),Item_Calc!$P:$P,0),17)))</f>
        <v/>
      </c>
      <c r="E32" s="190" t="str">
        <f>IF($T$1="非表示","",IF(ISERROR(MATCH($A32&amp;IF(E$2=0,"","_"&amp;E$2),Item_Calc!$P:$P,0)),"",INDEX(Item_Calc!$1:$1048576,MATCH($A32&amp;IF(E$2=0,"","_"&amp;E$2),Item_Calc!$P:$P,0),17)))</f>
        <v/>
      </c>
      <c r="F32" s="190" t="str">
        <f>IF($T$1="非表示","",IF(ISERROR(MATCH($A32&amp;IF(F$2=0,"","_"&amp;F$2),Item_Calc!$P:$P,0)),"",INDEX(Item_Calc!$1:$1048576,MATCH($A32&amp;IF(F$2=0,"","_"&amp;F$2),Item_Calc!$P:$P,0),17)))</f>
        <v/>
      </c>
      <c r="G32" s="190" t="str">
        <f>IF($T$1="非表示","",IF(ISERROR(MATCH($A32&amp;IF(G$2=0,"","_"&amp;G$2),Item_Calc!$P:$P,0)),"",INDEX(Item_Calc!$1:$1048576,MATCH($A32&amp;IF(G$2=0,"","_"&amp;G$2),Item_Calc!$P:$P,0),17)))</f>
        <v/>
      </c>
      <c r="H32" s="190" t="str">
        <f>IF($T$1="非表示","",IF(ISERROR(MATCH($A32&amp;IF(H$2=0,"","_"&amp;H$2),Item_Calc!$P:$P,0)),"",INDEX(Item_Calc!$1:$1048576,MATCH($A32&amp;IF(H$2=0,"","_"&amp;H$2),Item_Calc!$P:$P,0),17)))</f>
        <v/>
      </c>
      <c r="I32" s="190" t="str">
        <f>IF($T$1="非表示","",IF(ISERROR(MATCH($A32&amp;IF(I$2=0,"","_"&amp;I$2),Item_Calc!$P:$P,0)),"",INDEX(Item_Calc!$1:$1048576,MATCH($A32&amp;IF(I$2=0,"","_"&amp;I$2),Item_Calc!$P:$P,0),17)))</f>
        <v/>
      </c>
      <c r="J32" s="190" t="str">
        <f>IF($T$1="非表示","",IF(ISERROR(MATCH($A32&amp;IF(J$2=0,"","_"&amp;J$2),Item_Calc!$P:$P,0)),"",INDEX(Item_Calc!$1:$1048576,MATCH($A32&amp;IF(J$2=0,"","_"&amp;J$2),Item_Calc!$P:$P,0),17)))</f>
        <v/>
      </c>
      <c r="K32" s="190" t="str">
        <f>IF($T$1="非表示","",IF(ISERROR(MATCH($A32&amp;IF(K$2=0,"","_"&amp;K$2),Item_Calc!$P:$P,0)),"",INDEX(Item_Calc!$1:$1048576,MATCH($A32&amp;IF(K$2=0,"","_"&amp;K$2),Item_Calc!$P:$P,0),17)))</f>
        <v/>
      </c>
      <c r="L32" s="190" t="str">
        <f>IF($T$1="非表示","",IF(ISERROR(MATCH($A32&amp;IF(L$2=0,"","_"&amp;L$2),Item_Calc!$P:$P,0)),"",INDEX(Item_Calc!$1:$1048576,MATCH($A32&amp;IF(L$2=0,"","_"&amp;L$2),Item_Calc!$P:$P,0),17)))</f>
        <v/>
      </c>
      <c r="M32" s="190" t="str">
        <f>IF($T$1="非表示","",IF(ISERROR(MATCH($A32&amp;IF(M$2=0,"","_"&amp;M$2),Item_Calc!$P:$P,0)),"",INDEX(Item_Calc!$1:$1048576,MATCH($A32&amp;IF(M$2=0,"","_"&amp;M$2),Item_Calc!$P:$P,0),17)))</f>
        <v/>
      </c>
      <c r="N32" s="190" t="str">
        <f>IF($T$1="非表示","",IF(ISERROR(MATCH($A32&amp;IF(N$2=0,"","_"&amp;N$2),Item_Calc!$P:$P,0)),"",INDEX(Item_Calc!$1:$1048576,MATCH($A32&amp;IF(N$2=0,"","_"&amp;N$2),Item_Calc!$P:$P,0),17)))</f>
        <v/>
      </c>
      <c r="O32" s="190" t="str">
        <f>IF($T$1="非表示","",IF(ISERROR(MATCH($A32&amp;IF(O$2=0,"","_"&amp;O$2),Item_Calc!$P:$P,0)),"",INDEX(Item_Calc!$1:$1048576,MATCH($A32&amp;IF(O$2=0,"","_"&amp;O$2),Item_Calc!$P:$P,0),17)))</f>
        <v/>
      </c>
      <c r="P32" s="211" t="str">
        <f>IF($T$1="非表示","",IF(ISERROR(MATCH($A32&amp;IF(P$2=0,"","_"&amp;P$2),Item_Calc!$P:$P,0)),"",INDEX(Item_Calc!$1:$1048576,MATCH($A32&amp;IF(P$2=0,"","_"&amp;P$2),Item_Calc!$P:$P,0),17)))</f>
        <v/>
      </c>
      <c r="Q32" s="129">
        <f>IF(A32="","",DATEDIF(DATE(YEAR($A$1),1,1),A32,"d"))</f>
        <v>29</v>
      </c>
      <c r="R32" s="148">
        <f t="shared" si="3"/>
        <v>40938</v>
      </c>
      <c r="S32" s="138">
        <f t="shared" si="7"/>
        <v>40938</v>
      </c>
      <c r="U32" s="1">
        <f ca="1">IF(INDEX(Holiday!$E:$E,ROW(),1)=0,"",INDEX(Holiday!$E:$E,ROW(),1))</f>
        <v>40809</v>
      </c>
    </row>
    <row r="33" spans="1:21" ht="12.6" customHeight="1" x14ac:dyDescent="0.15">
      <c r="A33" s="131">
        <f>IF(A32="","",IF(MONTH(A32+1)&lt;&gt;MONTH(A4),"",A32+1))</f>
        <v>40939</v>
      </c>
      <c r="B33" s="137">
        <f t="shared" si="2"/>
        <v>40939</v>
      </c>
      <c r="C33" s="189" t="str">
        <f>IF($T$1="非表示","",IF(ISERROR(MATCH($A33&amp;IF(C$2=0,"","_"&amp;C$2),Item_Calc!$P:$P,0)),"",INDEX(Item_Calc!$1:$1048576,MATCH($A33&amp;IF(C$2=0,"","_"&amp;C$2),Item_Calc!$P:$P,0),17)))</f>
        <v/>
      </c>
      <c r="D33" s="190" t="str">
        <f>IF($T$1="非表示","",IF(ISERROR(MATCH($A33&amp;IF(D$2=0,"","_"&amp;D$2),Item_Calc!$P:$P,0)),"",INDEX(Item_Calc!$1:$1048576,MATCH($A33&amp;IF(D$2=0,"","_"&amp;D$2),Item_Calc!$P:$P,0),17)))</f>
        <v/>
      </c>
      <c r="E33" s="190" t="str">
        <f>IF($T$1="非表示","",IF(ISERROR(MATCH($A33&amp;IF(E$2=0,"","_"&amp;E$2),Item_Calc!$P:$P,0)),"",INDEX(Item_Calc!$1:$1048576,MATCH($A33&amp;IF(E$2=0,"","_"&amp;E$2),Item_Calc!$P:$P,0),17)))</f>
        <v/>
      </c>
      <c r="F33" s="190" t="str">
        <f>IF($T$1="非表示","",IF(ISERROR(MATCH($A33&amp;IF(F$2=0,"","_"&amp;F$2),Item_Calc!$P:$P,0)),"",INDEX(Item_Calc!$1:$1048576,MATCH($A33&amp;IF(F$2=0,"","_"&amp;F$2),Item_Calc!$P:$P,0),17)))</f>
        <v/>
      </c>
      <c r="G33" s="190" t="str">
        <f>IF($T$1="非表示","",IF(ISERROR(MATCH($A33&amp;IF(G$2=0,"","_"&amp;G$2),Item_Calc!$P:$P,0)),"",INDEX(Item_Calc!$1:$1048576,MATCH($A33&amp;IF(G$2=0,"","_"&amp;G$2),Item_Calc!$P:$P,0),17)))</f>
        <v/>
      </c>
      <c r="H33" s="190" t="str">
        <f>IF($T$1="非表示","",IF(ISERROR(MATCH($A33&amp;IF(H$2=0,"","_"&amp;H$2),Item_Calc!$P:$P,0)),"",INDEX(Item_Calc!$1:$1048576,MATCH($A33&amp;IF(H$2=0,"","_"&amp;H$2),Item_Calc!$P:$P,0),17)))</f>
        <v/>
      </c>
      <c r="I33" s="190" t="str">
        <f>IF($T$1="非表示","",IF(ISERROR(MATCH($A33&amp;IF(I$2=0,"","_"&amp;I$2),Item_Calc!$P:$P,0)),"",INDEX(Item_Calc!$1:$1048576,MATCH($A33&amp;IF(I$2=0,"","_"&amp;I$2),Item_Calc!$P:$P,0),17)))</f>
        <v/>
      </c>
      <c r="J33" s="190" t="str">
        <f>IF($T$1="非表示","",IF(ISERROR(MATCH($A33&amp;IF(J$2=0,"","_"&amp;J$2),Item_Calc!$P:$P,0)),"",INDEX(Item_Calc!$1:$1048576,MATCH($A33&amp;IF(J$2=0,"","_"&amp;J$2),Item_Calc!$P:$P,0),17)))</f>
        <v/>
      </c>
      <c r="K33" s="190" t="str">
        <f>IF($T$1="非表示","",IF(ISERROR(MATCH($A33&amp;IF(K$2=0,"","_"&amp;K$2),Item_Calc!$P:$P,0)),"",INDEX(Item_Calc!$1:$1048576,MATCH($A33&amp;IF(K$2=0,"","_"&amp;K$2),Item_Calc!$P:$P,0),17)))</f>
        <v/>
      </c>
      <c r="L33" s="190" t="str">
        <f>IF($T$1="非表示","",IF(ISERROR(MATCH($A33&amp;IF(L$2=0,"","_"&amp;L$2),Item_Calc!$P:$P,0)),"",INDEX(Item_Calc!$1:$1048576,MATCH($A33&amp;IF(L$2=0,"","_"&amp;L$2),Item_Calc!$P:$P,0),17)))</f>
        <v/>
      </c>
      <c r="M33" s="190" t="str">
        <f>IF($T$1="非表示","",IF(ISERROR(MATCH($A33&amp;IF(M$2=0,"","_"&amp;M$2),Item_Calc!$P:$P,0)),"",INDEX(Item_Calc!$1:$1048576,MATCH($A33&amp;IF(M$2=0,"","_"&amp;M$2),Item_Calc!$P:$P,0),17)))</f>
        <v/>
      </c>
      <c r="N33" s="190" t="str">
        <f>IF($T$1="非表示","",IF(ISERROR(MATCH($A33&amp;IF(N$2=0,"","_"&amp;N$2),Item_Calc!$P:$P,0)),"",INDEX(Item_Calc!$1:$1048576,MATCH($A33&amp;IF(N$2=0,"","_"&amp;N$2),Item_Calc!$P:$P,0),17)))</f>
        <v/>
      </c>
      <c r="O33" s="190" t="str">
        <f>IF($T$1="非表示","",IF(ISERROR(MATCH($A33&amp;IF(O$2=0,"","_"&amp;O$2),Item_Calc!$P:$P,0)),"",INDEX(Item_Calc!$1:$1048576,MATCH($A33&amp;IF(O$2=0,"","_"&amp;O$2),Item_Calc!$P:$P,0),17)))</f>
        <v/>
      </c>
      <c r="P33" s="211" t="str">
        <f>IF($T$1="非表示","",IF(ISERROR(MATCH($A33&amp;IF(P$2=0,"","_"&amp;P$2),Item_Calc!$P:$P,0)),"",INDEX(Item_Calc!$1:$1048576,MATCH($A33&amp;IF(P$2=0,"","_"&amp;P$2),Item_Calc!$P:$P,0),17)))</f>
        <v/>
      </c>
      <c r="Q33" s="129">
        <f>IF(A33="","",DATEDIF(DATE(YEAR($A$1),1,1),A33,"d"))</f>
        <v>30</v>
      </c>
      <c r="R33" s="148">
        <f t="shared" si="3"/>
        <v>40939</v>
      </c>
      <c r="S33" s="138">
        <f t="shared" si="7"/>
        <v>40939</v>
      </c>
      <c r="U33" s="1" t="str">
        <f ca="1">IF(INDEX(Holiday!$E:$E,ROW(),1)=0,"",INDEX(Holiday!$E:$E,ROW(),1))</f>
        <v/>
      </c>
    </row>
    <row r="34" spans="1:21" ht="18.95" customHeight="1" x14ac:dyDescent="0.1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47"/>
      <c r="S34" s="145"/>
      <c r="U34" s="1">
        <f ca="1">IF(INDEX(Holiday!$E:$E,ROW(),1)=0,"",INDEX(Holiday!$E:$E,ROW(),1))</f>
        <v>40826</v>
      </c>
    </row>
    <row r="35" spans="1:21" x14ac:dyDescent="0.1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U35" s="1" t="str">
        <f ca="1">IF(INDEX(Holiday!$E:$E,ROW(),1)=0,"",INDEX(Holiday!$E:$E,ROW(),1))</f>
        <v/>
      </c>
    </row>
    <row r="36" spans="1:21" ht="30" customHeight="1" x14ac:dyDescent="0.15">
      <c r="A36" s="322">
        <f>DATE(YEAR(A1),MONTH(A1)+1,1)</f>
        <v>40940</v>
      </c>
      <c r="B36" s="322"/>
      <c r="C36" s="322"/>
      <c r="D36" s="322"/>
      <c r="E36" s="322"/>
      <c r="O36" s="321">
        <f>A36</f>
        <v>40940</v>
      </c>
      <c r="P36" s="321"/>
      <c r="Q36" s="321"/>
      <c r="R36" s="321"/>
      <c r="S36" s="321"/>
      <c r="U36" s="1">
        <f ca="1">IF(INDEX(Holiday!$E:$E,ROW(),1)=0,"",INDEX(Holiday!$E:$E,ROW(),1))</f>
        <v>40850</v>
      </c>
    </row>
    <row r="37" spans="1:21" ht="15" customHeight="1" x14ac:dyDescent="0.15">
      <c r="A37" s="139"/>
      <c r="B37" s="140"/>
      <c r="C37" s="141"/>
      <c r="D37" s="142">
        <v>7</v>
      </c>
      <c r="E37" s="142">
        <f t="shared" ref="E37:P37" si="8">D37+1</f>
        <v>8</v>
      </c>
      <c r="F37" s="142">
        <f t="shared" si="8"/>
        <v>9</v>
      </c>
      <c r="G37" s="142">
        <f t="shared" si="8"/>
        <v>10</v>
      </c>
      <c r="H37" s="142">
        <f t="shared" si="8"/>
        <v>11</v>
      </c>
      <c r="I37" s="142">
        <f t="shared" si="8"/>
        <v>12</v>
      </c>
      <c r="J37" s="142">
        <f t="shared" si="8"/>
        <v>13</v>
      </c>
      <c r="K37" s="142">
        <f t="shared" si="8"/>
        <v>14</v>
      </c>
      <c r="L37" s="142">
        <f t="shared" si="8"/>
        <v>15</v>
      </c>
      <c r="M37" s="142">
        <f t="shared" si="8"/>
        <v>16</v>
      </c>
      <c r="N37" s="142">
        <f t="shared" si="8"/>
        <v>17</v>
      </c>
      <c r="O37" s="142">
        <f>N37+1</f>
        <v>18</v>
      </c>
      <c r="P37" s="143">
        <f t="shared" si="8"/>
        <v>19</v>
      </c>
      <c r="Q37" s="144"/>
      <c r="R37" s="144"/>
      <c r="S37" s="139"/>
      <c r="U37" s="1" t="str">
        <f ca="1">IF(INDEX(Holiday!$E:$E,ROW(),1)=0,"",INDEX(Holiday!$E:$E,ROW(),1))</f>
        <v/>
      </c>
    </row>
    <row r="38" spans="1:21" ht="12.6" customHeight="1" x14ac:dyDescent="0.15">
      <c r="A38" s="131">
        <f>A36</f>
        <v>40940</v>
      </c>
      <c r="B38" s="137">
        <f>A38</f>
        <v>40940</v>
      </c>
      <c r="C38" s="187" t="str">
        <f>IF($T$1="非表示","",IF(ISERROR(MATCH($A38&amp;IF(C$37=0,"","_"&amp;C$37),Item_Calc!$P:$P,0)),"",INDEX(Item_Calc!$1:$1048576,MATCH($A38&amp;IF(C$37=0,"","_"&amp;C$37),Item_Calc!$P:$P,0),17)))</f>
        <v/>
      </c>
      <c r="D38" s="188" t="str">
        <f>IF($T$1="非表示","",IF(ISERROR(MATCH($A38&amp;IF(D$37=0,"","_"&amp;D$37),Item_Calc!$P:$P,0)),"",INDEX(Item_Calc!$1:$1048576,MATCH($A38&amp;IF(D$37=0,"","_"&amp;D$37),Item_Calc!$P:$P,0),17)))</f>
        <v/>
      </c>
      <c r="E38" s="188" t="str">
        <f>IF($T$1="非表示","",IF(ISERROR(MATCH($A38&amp;IF(E$37=0,"","_"&amp;E$37),Item_Calc!$P:$P,0)),"",INDEX(Item_Calc!$1:$1048576,MATCH($A38&amp;IF(E$37=0,"","_"&amp;E$37),Item_Calc!$P:$P,0),17)))</f>
        <v/>
      </c>
      <c r="F38" s="134" t="str">
        <f>IF($T$1="非表示","",IF(ISERROR(MATCH($A38&amp;IF(F$37=0,"","_"&amp;F$37),Item_Calc!$P:$P,0)),"",INDEX(Item_Calc!$1:$1048576,MATCH($A38&amp;IF(F$37=0,"","_"&amp;F$37),Item_Calc!$P:$P,0),17)))</f>
        <v/>
      </c>
      <c r="G38" s="134" t="str">
        <f>IF($T$1="非表示","",IF(ISERROR(MATCH($A38&amp;IF(G$37=0,"","_"&amp;G$37),Item_Calc!$P:$P,0)),"",INDEX(Item_Calc!$1:$1048576,MATCH($A38&amp;IF(G$37=0,"","_"&amp;G$37),Item_Calc!$P:$P,0),17)))</f>
        <v/>
      </c>
      <c r="H38" s="134" t="str">
        <f>IF($T$1="非表示","",IF(ISERROR(MATCH($A38&amp;IF(H$37=0,"","_"&amp;H$37),Item_Calc!$P:$P,0)),"",INDEX(Item_Calc!$1:$1048576,MATCH($A38&amp;IF(H$37=0,"","_"&amp;H$37),Item_Calc!$P:$P,0),17)))</f>
        <v/>
      </c>
      <c r="I38" s="134" t="str">
        <f>IF($T$1="非表示","",IF(ISERROR(MATCH($A38&amp;IF(I$37=0,"","_"&amp;I$37),Item_Calc!$P:$P,0)),"",INDEX(Item_Calc!$1:$1048576,MATCH($A38&amp;IF(I$37=0,"","_"&amp;I$37),Item_Calc!$P:$P,0),17)))</f>
        <v/>
      </c>
      <c r="J38" s="134" t="str">
        <f>IF($T$1="非表示","",IF(ISERROR(MATCH($A38&amp;IF(J$37=0,"","_"&amp;J$37),Item_Calc!$P:$P,0)),"",INDEX(Item_Calc!$1:$1048576,MATCH($A38&amp;IF(J$37=0,"","_"&amp;J$37),Item_Calc!$P:$P,0),17)))</f>
        <v/>
      </c>
      <c r="K38" s="134" t="str">
        <f>IF($T$1="非表示","",IF(ISERROR(MATCH($A38&amp;IF(K$37=0,"","_"&amp;K$37),Item_Calc!$P:$P,0)),"",INDEX(Item_Calc!$1:$1048576,MATCH($A38&amp;IF(K$37=0,"","_"&amp;K$37),Item_Calc!$P:$P,0),17)))</f>
        <v/>
      </c>
      <c r="L38" s="134" t="str">
        <f>IF($T$1="非表示","",IF(ISERROR(MATCH($A38&amp;IF(L$37=0,"","_"&amp;L$37),Item_Calc!$P:$P,0)),"",INDEX(Item_Calc!$1:$1048576,MATCH($A38&amp;IF(L$37=0,"","_"&amp;L$37),Item_Calc!$P:$P,0),17)))</f>
        <v/>
      </c>
      <c r="M38" s="134" t="str">
        <f>IF($T$1="非表示","",IF(ISERROR(MATCH($A38&amp;IF(M$37=0,"","_"&amp;M$37),Item_Calc!$P:$P,0)),"",INDEX(Item_Calc!$1:$1048576,MATCH($A38&amp;IF(M$37=0,"","_"&amp;M$37),Item_Calc!$P:$P,0),17)))</f>
        <v/>
      </c>
      <c r="N38" s="134" t="str">
        <f>IF($T$1="非表示","",IF(ISERROR(MATCH($A38&amp;IF(N$37=0,"","_"&amp;N$37),Item_Calc!$P:$P,0)),"",INDEX(Item_Calc!$1:$1048576,MATCH($A38&amp;IF(N$37=0,"","_"&amp;N$37),Item_Calc!$P:$P,0),17)))</f>
        <v/>
      </c>
      <c r="O38" s="134" t="str">
        <f>IF($T$1="非表示","",IF(ISERROR(MATCH($A38&amp;IF(O$37=0,"","_"&amp;O$37),Item_Calc!$P:$P,0)),"",INDEX(Item_Calc!$1:$1048576,MATCH($A38&amp;IF(O$37=0,"","_"&amp;O$37),Item_Calc!$P:$P,0),17)))</f>
        <v/>
      </c>
      <c r="P38" s="135" t="str">
        <f>IF($T$1="非表示","",IF(ISERROR(MATCH($A38&amp;IF(P$37=0,"","_"&amp;P$37),Item_Calc!$P:$P,0)),"",INDEX(Item_Calc!$1:$1048576,MATCH($A38&amp;IF(P$37=0,"","_"&amp;P$37),Item_Calc!$P:$P,0),17)))</f>
        <v/>
      </c>
      <c r="Q38" s="136">
        <f t="shared" ref="Q38:Q64" si="9">DATEDIF(DATE(YEAR($A$1),1,1),A38,"d")</f>
        <v>31</v>
      </c>
      <c r="R38" s="148">
        <f t="shared" ref="R38:R68" si="10">A38</f>
        <v>40940</v>
      </c>
      <c r="S38" s="138">
        <f>A38</f>
        <v>40940</v>
      </c>
      <c r="U38" s="1">
        <f ca="1">IF(INDEX(Holiday!$E:$E,ROW(),1)=0,"",INDEX(Holiday!$E:$E,ROW(),1))</f>
        <v>40870</v>
      </c>
    </row>
    <row r="39" spans="1:21" ht="12.6" customHeight="1" x14ac:dyDescent="0.15">
      <c r="A39" s="131">
        <f>A38+1</f>
        <v>40941</v>
      </c>
      <c r="B39" s="137">
        <f t="shared" ref="B39:B68" si="11">A39</f>
        <v>40941</v>
      </c>
      <c r="C39" s="189" t="str">
        <f>IF($T$1="非表示","",IF(ISERROR(MATCH($A39&amp;IF(C$37=0,"","_"&amp;C$37),Item_Calc!$P:$P,0)),"",INDEX(Item_Calc!$1:$1048576,MATCH($A39&amp;IF(C$37=0,"","_"&amp;C$37),Item_Calc!$P:$P,0),17)))</f>
        <v/>
      </c>
      <c r="D39" s="190" t="str">
        <f>IF($T$1="非表示","",IF(ISERROR(MATCH($A39&amp;IF(D$37=0,"","_"&amp;D$37),Item_Calc!$P:$P,0)),"",INDEX(Item_Calc!$1:$1048576,MATCH($A39&amp;IF(D$37=0,"","_"&amp;D$37),Item_Calc!$P:$P,0),17)))</f>
        <v/>
      </c>
      <c r="E39" s="190" t="str">
        <f>IF($T$1="非表示","",IF(ISERROR(MATCH($A39&amp;IF(E$37=0,"","_"&amp;E$37),Item_Calc!$P:$P,0)),"",INDEX(Item_Calc!$1:$1048576,MATCH($A39&amp;IF(E$37=0,"","_"&amp;E$37),Item_Calc!$P:$P,0),17)))</f>
        <v/>
      </c>
      <c r="F39" s="130" t="str">
        <f>IF($T$1="非表示","",IF(ISERROR(MATCH($A39&amp;IF(F$37=0,"","_"&amp;F$37),Item_Calc!$P:$P,0)),"",INDEX(Item_Calc!$1:$1048576,MATCH($A39&amp;IF(F$37=0,"","_"&amp;F$37),Item_Calc!$P:$P,0),17)))</f>
        <v/>
      </c>
      <c r="G39" s="130" t="str">
        <f>IF($T$1="非表示","",IF(ISERROR(MATCH($A39&amp;IF(G$37=0,"","_"&amp;G$37),Item_Calc!$P:$P,0)),"",INDEX(Item_Calc!$1:$1048576,MATCH($A39&amp;IF(G$37=0,"","_"&amp;G$37),Item_Calc!$P:$P,0),17)))</f>
        <v/>
      </c>
      <c r="H39" s="130" t="str">
        <f>IF($T$1="非表示","",IF(ISERROR(MATCH($A39&amp;IF(H$37=0,"","_"&amp;H$37),Item_Calc!$P:$P,0)),"",INDEX(Item_Calc!$1:$1048576,MATCH($A39&amp;IF(H$37=0,"","_"&amp;H$37),Item_Calc!$P:$P,0),17)))</f>
        <v/>
      </c>
      <c r="I39" s="130" t="str">
        <f>IF($T$1="非表示","",IF(ISERROR(MATCH($A39&amp;IF(I$37=0,"","_"&amp;I$37),Item_Calc!$P:$P,0)),"",INDEX(Item_Calc!$1:$1048576,MATCH($A39&amp;IF(I$37=0,"","_"&amp;I$37),Item_Calc!$P:$P,0),17)))</f>
        <v/>
      </c>
      <c r="J39" s="130" t="str">
        <f>IF($T$1="非表示","",IF(ISERROR(MATCH($A39&amp;IF(J$37=0,"","_"&amp;J$37),Item_Calc!$P:$P,0)),"",INDEX(Item_Calc!$1:$1048576,MATCH($A39&amp;IF(J$37=0,"","_"&amp;J$37),Item_Calc!$P:$P,0),17)))</f>
        <v/>
      </c>
      <c r="K39" s="130" t="str">
        <f>IF($T$1="非表示","",IF(ISERROR(MATCH($A39&amp;IF(K$37=0,"","_"&amp;K$37),Item_Calc!$P:$P,0)),"",INDEX(Item_Calc!$1:$1048576,MATCH($A39&amp;IF(K$37=0,"","_"&amp;K$37),Item_Calc!$P:$P,0),17)))</f>
        <v/>
      </c>
      <c r="L39" s="130" t="str">
        <f>IF($T$1="非表示","",IF(ISERROR(MATCH($A39&amp;IF(L$37=0,"","_"&amp;L$37),Item_Calc!$P:$P,0)),"",INDEX(Item_Calc!$1:$1048576,MATCH($A39&amp;IF(L$37=0,"","_"&amp;L$37),Item_Calc!$P:$P,0),17)))</f>
        <v/>
      </c>
      <c r="M39" s="130" t="str">
        <f>IF($T$1="非表示","",IF(ISERROR(MATCH($A39&amp;IF(M$37=0,"","_"&amp;M$37),Item_Calc!$P:$P,0)),"",INDEX(Item_Calc!$1:$1048576,MATCH($A39&amp;IF(M$37=0,"","_"&amp;M$37),Item_Calc!$P:$P,0),17)))</f>
        <v/>
      </c>
      <c r="N39" s="130" t="str">
        <f>IF($T$1="非表示","",IF(ISERROR(MATCH($A39&amp;IF(N$37=0,"","_"&amp;N$37),Item_Calc!$P:$P,0)),"",INDEX(Item_Calc!$1:$1048576,MATCH($A39&amp;IF(N$37=0,"","_"&amp;N$37),Item_Calc!$P:$P,0),17)))</f>
        <v/>
      </c>
      <c r="O39" s="130" t="str">
        <f>IF($T$1="非表示","",IF(ISERROR(MATCH($A39&amp;IF(O$37=0,"","_"&amp;O$37),Item_Calc!$P:$P,0)),"",INDEX(Item_Calc!$1:$1048576,MATCH($A39&amp;IF(O$37=0,"","_"&amp;O$37),Item_Calc!$P:$P,0),17)))</f>
        <v/>
      </c>
      <c r="P39" s="132" t="str">
        <f>IF($T$1="非表示","",IF(ISERROR(MATCH($A39&amp;IF(P$37=0,"","_"&amp;P$37),Item_Calc!$P:$P,0)),"",INDEX(Item_Calc!$1:$1048576,MATCH($A39&amp;IF(P$37=0,"","_"&amp;P$37),Item_Calc!$P:$P,0),17)))</f>
        <v/>
      </c>
      <c r="Q39" s="129">
        <f t="shared" si="9"/>
        <v>32</v>
      </c>
      <c r="R39" s="148">
        <f t="shared" si="10"/>
        <v>40941</v>
      </c>
      <c r="S39" s="138">
        <f t="shared" ref="S39:S68" si="12">A39</f>
        <v>40941</v>
      </c>
      <c r="U39" s="1" t="str">
        <f ca="1">IF(INDEX(Holiday!$E:$E,ROW(),1)=0,"",INDEX(Holiday!$E:$E,ROW(),1))</f>
        <v/>
      </c>
    </row>
    <row r="40" spans="1:21" ht="12.6" customHeight="1" x14ac:dyDescent="0.15">
      <c r="A40" s="131">
        <f t="shared" ref="A40:A64" si="13">A39+1</f>
        <v>40942</v>
      </c>
      <c r="B40" s="137">
        <f t="shared" si="11"/>
        <v>40942</v>
      </c>
      <c r="C40" s="189" t="str">
        <f>IF($T$1="非表示","",IF(ISERROR(MATCH($A40&amp;IF(C$37=0,"","_"&amp;C$37),Item_Calc!$P:$P,0)),"",INDEX(Item_Calc!$1:$1048576,MATCH($A40&amp;IF(C$37=0,"","_"&amp;C$37),Item_Calc!$P:$P,0),17)))</f>
        <v/>
      </c>
      <c r="D40" s="190" t="str">
        <f>IF($T$1="非表示","",IF(ISERROR(MATCH($A40&amp;IF(D$37=0,"","_"&amp;D$37),Item_Calc!$P:$P,0)),"",INDEX(Item_Calc!$1:$1048576,MATCH($A40&amp;IF(D$37=0,"","_"&amp;D$37),Item_Calc!$P:$P,0),17)))</f>
        <v/>
      </c>
      <c r="E40" s="190" t="str">
        <f>IF($T$1="非表示","",IF(ISERROR(MATCH($A40&amp;IF(E$37=0,"","_"&amp;E$37),Item_Calc!$P:$P,0)),"",INDEX(Item_Calc!$1:$1048576,MATCH($A40&amp;IF(E$37=0,"","_"&amp;E$37),Item_Calc!$P:$P,0),17)))</f>
        <v/>
      </c>
      <c r="F40" s="130" t="str">
        <f>IF($T$1="非表示","",IF(ISERROR(MATCH($A40&amp;IF(F$37=0,"","_"&amp;F$37),Item_Calc!$P:$P,0)),"",INDEX(Item_Calc!$1:$1048576,MATCH($A40&amp;IF(F$37=0,"","_"&amp;F$37),Item_Calc!$P:$P,0),17)))</f>
        <v/>
      </c>
      <c r="G40" s="130" t="str">
        <f>IF($T$1="非表示","",IF(ISERROR(MATCH($A40&amp;IF(G$37=0,"","_"&amp;G$37),Item_Calc!$P:$P,0)),"",INDEX(Item_Calc!$1:$1048576,MATCH($A40&amp;IF(G$37=0,"","_"&amp;G$37),Item_Calc!$P:$P,0),17)))</f>
        <v/>
      </c>
      <c r="H40" s="130" t="str">
        <f>IF($T$1="非表示","",IF(ISERROR(MATCH($A40&amp;IF(H$37=0,"","_"&amp;H$37),Item_Calc!$P:$P,0)),"",INDEX(Item_Calc!$1:$1048576,MATCH($A40&amp;IF(H$37=0,"","_"&amp;H$37),Item_Calc!$P:$P,0),17)))</f>
        <v/>
      </c>
      <c r="I40" s="130" t="str">
        <f>IF($T$1="非表示","",IF(ISERROR(MATCH($A40&amp;IF(I$37=0,"","_"&amp;I$37),Item_Calc!$P:$P,0)),"",INDEX(Item_Calc!$1:$1048576,MATCH($A40&amp;IF(I$37=0,"","_"&amp;I$37),Item_Calc!$P:$P,0),17)))</f>
        <v/>
      </c>
      <c r="J40" s="130" t="str">
        <f>IF($T$1="非表示","",IF(ISERROR(MATCH($A40&amp;IF(J$37=0,"","_"&amp;J$37),Item_Calc!$P:$P,0)),"",INDEX(Item_Calc!$1:$1048576,MATCH($A40&amp;IF(J$37=0,"","_"&amp;J$37),Item_Calc!$P:$P,0),17)))</f>
        <v/>
      </c>
      <c r="K40" s="130" t="str">
        <f>IF($T$1="非表示","",IF(ISERROR(MATCH($A40&amp;IF(K$37=0,"","_"&amp;K$37),Item_Calc!$P:$P,0)),"",INDEX(Item_Calc!$1:$1048576,MATCH($A40&amp;IF(K$37=0,"","_"&amp;K$37),Item_Calc!$P:$P,0),17)))</f>
        <v/>
      </c>
      <c r="L40" s="130" t="str">
        <f>IF($T$1="非表示","",IF(ISERROR(MATCH($A40&amp;IF(L$37=0,"","_"&amp;L$37),Item_Calc!$P:$P,0)),"",INDEX(Item_Calc!$1:$1048576,MATCH($A40&amp;IF(L$37=0,"","_"&amp;L$37),Item_Calc!$P:$P,0),17)))</f>
        <v/>
      </c>
      <c r="M40" s="130" t="str">
        <f>IF($T$1="非表示","",IF(ISERROR(MATCH($A40&amp;IF(M$37=0,"","_"&amp;M$37),Item_Calc!$P:$P,0)),"",INDEX(Item_Calc!$1:$1048576,MATCH($A40&amp;IF(M$37=0,"","_"&amp;M$37),Item_Calc!$P:$P,0),17)))</f>
        <v/>
      </c>
      <c r="N40" s="130" t="str">
        <f>IF($T$1="非表示","",IF(ISERROR(MATCH($A40&amp;IF(N$37=0,"","_"&amp;N$37),Item_Calc!$P:$P,0)),"",INDEX(Item_Calc!$1:$1048576,MATCH($A40&amp;IF(N$37=0,"","_"&amp;N$37),Item_Calc!$P:$P,0),17)))</f>
        <v/>
      </c>
      <c r="O40" s="130" t="str">
        <f>IF($T$1="非表示","",IF(ISERROR(MATCH($A40&amp;IF(O$37=0,"","_"&amp;O$37),Item_Calc!$P:$P,0)),"",INDEX(Item_Calc!$1:$1048576,MATCH($A40&amp;IF(O$37=0,"","_"&amp;O$37),Item_Calc!$P:$P,0),17)))</f>
        <v/>
      </c>
      <c r="P40" s="132" t="str">
        <f>IF($T$1="非表示","",IF(ISERROR(MATCH($A40&amp;IF(P$37=0,"","_"&amp;P$37),Item_Calc!$P:$P,0)),"",INDEX(Item_Calc!$1:$1048576,MATCH($A40&amp;IF(P$37=0,"","_"&amp;P$37),Item_Calc!$P:$P,0),17)))</f>
        <v/>
      </c>
      <c r="Q40" s="129">
        <f t="shared" si="9"/>
        <v>33</v>
      </c>
      <c r="R40" s="148">
        <f t="shared" si="10"/>
        <v>40942</v>
      </c>
      <c r="S40" s="138">
        <f t="shared" si="12"/>
        <v>40942</v>
      </c>
      <c r="U40" s="1">
        <f ca="1">IF(INDEX(Holiday!$E:$E,ROW(),1)=0,"",INDEX(Holiday!$E:$E,ROW(),1))</f>
        <v>40900</v>
      </c>
    </row>
    <row r="41" spans="1:21" ht="12.6" customHeight="1" x14ac:dyDescent="0.15">
      <c r="A41" s="131">
        <f t="shared" si="13"/>
        <v>40943</v>
      </c>
      <c r="B41" s="137">
        <f t="shared" si="11"/>
        <v>40943</v>
      </c>
      <c r="C41" s="189" t="str">
        <f>IF($T$1="非表示","",IF(ISERROR(MATCH($A41&amp;IF(C$37=0,"","_"&amp;C$37),Item_Calc!$P:$P,0)),"",INDEX(Item_Calc!$1:$1048576,MATCH($A41&amp;IF(C$37=0,"","_"&amp;C$37),Item_Calc!$P:$P,0),17)))</f>
        <v/>
      </c>
      <c r="D41" s="190" t="str">
        <f>IF($T$1="非表示","",IF(ISERROR(MATCH($A41&amp;IF(D$37=0,"","_"&amp;D$37),Item_Calc!$P:$P,0)),"",INDEX(Item_Calc!$1:$1048576,MATCH($A41&amp;IF(D$37=0,"","_"&amp;D$37),Item_Calc!$P:$P,0),17)))</f>
        <v/>
      </c>
      <c r="E41" s="190" t="str">
        <f>IF($T$1="非表示","",IF(ISERROR(MATCH($A41&amp;IF(E$37=0,"","_"&amp;E$37),Item_Calc!$P:$P,0)),"",INDEX(Item_Calc!$1:$1048576,MATCH($A41&amp;IF(E$37=0,"","_"&amp;E$37),Item_Calc!$P:$P,0),17)))</f>
        <v/>
      </c>
      <c r="F41" s="130" t="str">
        <f>IF($T$1="非表示","",IF(ISERROR(MATCH($A41&amp;IF(F$37=0,"","_"&amp;F$37),Item_Calc!$P:$P,0)),"",INDEX(Item_Calc!$1:$1048576,MATCH($A41&amp;IF(F$37=0,"","_"&amp;F$37),Item_Calc!$P:$P,0),17)))</f>
        <v/>
      </c>
      <c r="G41" s="130" t="str">
        <f>IF($T$1="非表示","",IF(ISERROR(MATCH($A41&amp;IF(G$37=0,"","_"&amp;G$37),Item_Calc!$P:$P,0)),"",INDEX(Item_Calc!$1:$1048576,MATCH($A41&amp;IF(G$37=0,"","_"&amp;G$37),Item_Calc!$P:$P,0),17)))</f>
        <v/>
      </c>
      <c r="H41" s="130" t="str">
        <f>IF($T$1="非表示","",IF(ISERROR(MATCH($A41&amp;IF(H$37=0,"","_"&amp;H$37),Item_Calc!$P:$P,0)),"",INDEX(Item_Calc!$1:$1048576,MATCH($A41&amp;IF(H$37=0,"","_"&amp;H$37),Item_Calc!$P:$P,0),17)))</f>
        <v/>
      </c>
      <c r="I41" s="130" t="str">
        <f>IF($T$1="非表示","",IF(ISERROR(MATCH($A41&amp;IF(I$37=0,"","_"&amp;I$37),Item_Calc!$P:$P,0)),"",INDEX(Item_Calc!$1:$1048576,MATCH($A41&amp;IF(I$37=0,"","_"&amp;I$37),Item_Calc!$P:$P,0),17)))</f>
        <v/>
      </c>
      <c r="J41" s="130" t="str">
        <f>IF($T$1="非表示","",IF(ISERROR(MATCH($A41&amp;IF(J$37=0,"","_"&amp;J$37),Item_Calc!$P:$P,0)),"",INDEX(Item_Calc!$1:$1048576,MATCH($A41&amp;IF(J$37=0,"","_"&amp;J$37),Item_Calc!$P:$P,0),17)))</f>
        <v/>
      </c>
      <c r="K41" s="130" t="str">
        <f>IF($T$1="非表示","",IF(ISERROR(MATCH($A41&amp;IF(K$37=0,"","_"&amp;K$37),Item_Calc!$P:$P,0)),"",INDEX(Item_Calc!$1:$1048576,MATCH($A41&amp;IF(K$37=0,"","_"&amp;K$37),Item_Calc!$P:$P,0),17)))</f>
        <v/>
      </c>
      <c r="L41" s="130" t="str">
        <f>IF($T$1="非表示","",IF(ISERROR(MATCH($A41&amp;IF(L$37=0,"","_"&amp;L$37),Item_Calc!$P:$P,0)),"",INDEX(Item_Calc!$1:$1048576,MATCH($A41&amp;IF(L$37=0,"","_"&amp;L$37),Item_Calc!$P:$P,0),17)))</f>
        <v/>
      </c>
      <c r="M41" s="130" t="str">
        <f>IF($T$1="非表示","",IF(ISERROR(MATCH($A41&amp;IF(M$37=0,"","_"&amp;M$37),Item_Calc!$P:$P,0)),"",INDEX(Item_Calc!$1:$1048576,MATCH($A41&amp;IF(M$37=0,"","_"&amp;M$37),Item_Calc!$P:$P,0),17)))</f>
        <v/>
      </c>
      <c r="N41" s="130" t="str">
        <f>IF($T$1="非表示","",IF(ISERROR(MATCH($A41&amp;IF(N$37=0,"","_"&amp;N$37),Item_Calc!$P:$P,0)),"",INDEX(Item_Calc!$1:$1048576,MATCH($A41&amp;IF(N$37=0,"","_"&amp;N$37),Item_Calc!$P:$P,0),17)))</f>
        <v/>
      </c>
      <c r="O41" s="130" t="str">
        <f>IF($T$1="非表示","",IF(ISERROR(MATCH($A41&amp;IF(O$37=0,"","_"&amp;O$37),Item_Calc!$P:$P,0)),"",INDEX(Item_Calc!$1:$1048576,MATCH($A41&amp;IF(O$37=0,"","_"&amp;O$37),Item_Calc!$P:$P,0),17)))</f>
        <v/>
      </c>
      <c r="P41" s="132" t="str">
        <f>IF($T$1="非表示","",IF(ISERROR(MATCH($A41&amp;IF(P$37=0,"","_"&amp;P$37),Item_Calc!$P:$P,0)),"",INDEX(Item_Calc!$1:$1048576,MATCH($A41&amp;IF(P$37=0,"","_"&amp;P$37),Item_Calc!$P:$P,0),17)))</f>
        <v/>
      </c>
      <c r="Q41" s="129">
        <f t="shared" si="9"/>
        <v>34</v>
      </c>
      <c r="R41" s="148">
        <f t="shared" si="10"/>
        <v>40943</v>
      </c>
      <c r="S41" s="138">
        <f t="shared" si="12"/>
        <v>40943</v>
      </c>
      <c r="U41" s="1" t="str">
        <f ca="1">IF(INDEX(Holiday!$E:$E,ROW(),1)=0,"",INDEX(Holiday!$E:$E,ROW(),1))</f>
        <v/>
      </c>
    </row>
    <row r="42" spans="1:21" ht="12.6" customHeight="1" x14ac:dyDescent="0.15">
      <c r="A42" s="131">
        <f t="shared" si="13"/>
        <v>40944</v>
      </c>
      <c r="B42" s="137">
        <f t="shared" si="11"/>
        <v>40944</v>
      </c>
      <c r="C42" s="189" t="str">
        <f>IF($T$1="非表示","",IF(ISERROR(MATCH($A42&amp;IF(C$37=0,"","_"&amp;C$37),Item_Calc!$P:$P,0)),"",INDEX(Item_Calc!$1:$1048576,MATCH($A42&amp;IF(C$37=0,"","_"&amp;C$37),Item_Calc!$P:$P,0),17)))</f>
        <v/>
      </c>
      <c r="D42" s="190" t="str">
        <f>IF($T$1="非表示","",IF(ISERROR(MATCH($A42&amp;IF(D$37=0,"","_"&amp;D$37),Item_Calc!$P:$P,0)),"",INDEX(Item_Calc!$1:$1048576,MATCH($A42&amp;IF(D$37=0,"","_"&amp;D$37),Item_Calc!$P:$P,0),17)))</f>
        <v/>
      </c>
      <c r="E42" s="190" t="str">
        <f>IF($T$1="非表示","",IF(ISERROR(MATCH($A42&amp;IF(E$37=0,"","_"&amp;E$37),Item_Calc!$P:$P,0)),"",INDEX(Item_Calc!$1:$1048576,MATCH($A42&amp;IF(E$37=0,"","_"&amp;E$37),Item_Calc!$P:$P,0),17)))</f>
        <v/>
      </c>
      <c r="F42" s="130" t="str">
        <f>IF($T$1="非表示","",IF(ISERROR(MATCH($A42&amp;IF(F$37=0,"","_"&amp;F$37),Item_Calc!$P:$P,0)),"",INDEX(Item_Calc!$1:$1048576,MATCH($A42&amp;IF(F$37=0,"","_"&amp;F$37),Item_Calc!$P:$P,0),17)))</f>
        <v/>
      </c>
      <c r="G42" s="130" t="str">
        <f>IF($T$1="非表示","",IF(ISERROR(MATCH($A42&amp;IF(G$37=0,"","_"&amp;G$37),Item_Calc!$P:$P,0)),"",INDEX(Item_Calc!$1:$1048576,MATCH($A42&amp;IF(G$37=0,"","_"&amp;G$37),Item_Calc!$P:$P,0),17)))</f>
        <v/>
      </c>
      <c r="H42" s="130" t="str">
        <f>IF($T$1="非表示","",IF(ISERROR(MATCH($A42&amp;IF(H$37=0,"","_"&amp;H$37),Item_Calc!$P:$P,0)),"",INDEX(Item_Calc!$1:$1048576,MATCH($A42&amp;IF(H$37=0,"","_"&amp;H$37),Item_Calc!$P:$P,0),17)))</f>
        <v/>
      </c>
      <c r="I42" s="130" t="str">
        <f>IF($T$1="非表示","",IF(ISERROR(MATCH($A42&amp;IF(I$37=0,"","_"&amp;I$37),Item_Calc!$P:$P,0)),"",INDEX(Item_Calc!$1:$1048576,MATCH($A42&amp;IF(I$37=0,"","_"&amp;I$37),Item_Calc!$P:$P,0),17)))</f>
        <v/>
      </c>
      <c r="J42" s="130" t="str">
        <f>IF($T$1="非表示","",IF(ISERROR(MATCH($A42&amp;IF(J$37=0,"","_"&amp;J$37),Item_Calc!$P:$P,0)),"",INDEX(Item_Calc!$1:$1048576,MATCH($A42&amp;IF(J$37=0,"","_"&amp;J$37),Item_Calc!$P:$P,0),17)))</f>
        <v/>
      </c>
      <c r="K42" s="130" t="str">
        <f>IF($T$1="非表示","",IF(ISERROR(MATCH($A42&amp;IF(K$37=0,"","_"&amp;K$37),Item_Calc!$P:$P,0)),"",INDEX(Item_Calc!$1:$1048576,MATCH($A42&amp;IF(K$37=0,"","_"&amp;K$37),Item_Calc!$P:$P,0),17)))</f>
        <v/>
      </c>
      <c r="L42" s="130" t="str">
        <f>IF($T$1="非表示","",IF(ISERROR(MATCH($A42&amp;IF(L$37=0,"","_"&amp;L$37),Item_Calc!$P:$P,0)),"",INDEX(Item_Calc!$1:$1048576,MATCH($A42&amp;IF(L$37=0,"","_"&amp;L$37),Item_Calc!$P:$P,0),17)))</f>
        <v/>
      </c>
      <c r="M42" s="130" t="str">
        <f>IF($T$1="非表示","",IF(ISERROR(MATCH($A42&amp;IF(M$37=0,"","_"&amp;M$37),Item_Calc!$P:$P,0)),"",INDEX(Item_Calc!$1:$1048576,MATCH($A42&amp;IF(M$37=0,"","_"&amp;M$37),Item_Calc!$P:$P,0),17)))</f>
        <v/>
      </c>
      <c r="N42" s="130" t="str">
        <f>IF($T$1="非表示","",IF(ISERROR(MATCH($A42&amp;IF(N$37=0,"","_"&amp;N$37),Item_Calc!$P:$P,0)),"",INDEX(Item_Calc!$1:$1048576,MATCH($A42&amp;IF(N$37=0,"","_"&amp;N$37),Item_Calc!$P:$P,0),17)))</f>
        <v/>
      </c>
      <c r="O42" s="130" t="str">
        <f>IF($T$1="非表示","",IF(ISERROR(MATCH($A42&amp;IF(O$37=0,"","_"&amp;O$37),Item_Calc!$P:$P,0)),"",INDEX(Item_Calc!$1:$1048576,MATCH($A42&amp;IF(O$37=0,"","_"&amp;O$37),Item_Calc!$P:$P,0),17)))</f>
        <v/>
      </c>
      <c r="P42" s="132" t="str">
        <f>IF($T$1="非表示","",IF(ISERROR(MATCH($A42&amp;IF(P$37=0,"","_"&amp;P$37),Item_Calc!$P:$P,0)),"",INDEX(Item_Calc!$1:$1048576,MATCH($A42&amp;IF(P$37=0,"","_"&amp;P$37),Item_Calc!$P:$P,0),17)))</f>
        <v/>
      </c>
      <c r="Q42" s="129">
        <f t="shared" si="9"/>
        <v>35</v>
      </c>
      <c r="R42" s="148">
        <f t="shared" si="10"/>
        <v>40944</v>
      </c>
      <c r="S42" s="138">
        <f t="shared" si="12"/>
        <v>40944</v>
      </c>
      <c r="U42" s="1">
        <f ca="1">IF(INDEX(Holiday!$E:$E,ROW(),1)=0,"",INDEX(Holiday!$E:$E,ROW(),1))</f>
        <v>40907</v>
      </c>
    </row>
    <row r="43" spans="1:21" ht="12.6" customHeight="1" x14ac:dyDescent="0.15">
      <c r="A43" s="131">
        <f t="shared" si="13"/>
        <v>40945</v>
      </c>
      <c r="B43" s="137">
        <f t="shared" si="11"/>
        <v>40945</v>
      </c>
      <c r="C43" s="189" t="str">
        <f>IF($T$1="非表示","",IF(ISERROR(MATCH($A43&amp;IF(C$37=0,"","_"&amp;C$37),Item_Calc!$P:$P,0)),"",INDEX(Item_Calc!$1:$1048576,MATCH($A43&amp;IF(C$37=0,"","_"&amp;C$37),Item_Calc!$P:$P,0),17)))</f>
        <v/>
      </c>
      <c r="D43" s="190" t="str">
        <f>IF($T$1="非表示","",IF(ISERROR(MATCH($A43&amp;IF(D$37=0,"","_"&amp;D$37),Item_Calc!$P:$P,0)),"",INDEX(Item_Calc!$1:$1048576,MATCH($A43&amp;IF(D$37=0,"","_"&amp;D$37),Item_Calc!$P:$P,0),17)))</f>
        <v/>
      </c>
      <c r="E43" s="190" t="str">
        <f>IF($T$1="非表示","",IF(ISERROR(MATCH($A43&amp;IF(E$37=0,"","_"&amp;E$37),Item_Calc!$P:$P,0)),"",INDEX(Item_Calc!$1:$1048576,MATCH($A43&amp;IF(E$37=0,"","_"&amp;E$37),Item_Calc!$P:$P,0),17)))</f>
        <v/>
      </c>
      <c r="F43" s="130" t="str">
        <f>IF($T$1="非表示","",IF(ISERROR(MATCH($A43&amp;IF(F$37=0,"","_"&amp;F$37),Item_Calc!$P:$P,0)),"",INDEX(Item_Calc!$1:$1048576,MATCH($A43&amp;IF(F$37=0,"","_"&amp;F$37),Item_Calc!$P:$P,0),17)))</f>
        <v/>
      </c>
      <c r="G43" s="130" t="str">
        <f>IF($T$1="非表示","",IF(ISERROR(MATCH($A43&amp;IF(G$37=0,"","_"&amp;G$37),Item_Calc!$P:$P,0)),"",INDEX(Item_Calc!$1:$1048576,MATCH($A43&amp;IF(G$37=0,"","_"&amp;G$37),Item_Calc!$P:$P,0),17)))</f>
        <v/>
      </c>
      <c r="H43" s="130" t="str">
        <f>IF($T$1="非表示","",IF(ISERROR(MATCH($A43&amp;IF(H$37=0,"","_"&amp;H$37),Item_Calc!$P:$P,0)),"",INDEX(Item_Calc!$1:$1048576,MATCH($A43&amp;IF(H$37=0,"","_"&amp;H$37),Item_Calc!$P:$P,0),17)))</f>
        <v/>
      </c>
      <c r="I43" s="130" t="str">
        <f>IF($T$1="非表示","",IF(ISERROR(MATCH($A43&amp;IF(I$37=0,"","_"&amp;I$37),Item_Calc!$P:$P,0)),"",INDEX(Item_Calc!$1:$1048576,MATCH($A43&amp;IF(I$37=0,"","_"&amp;I$37),Item_Calc!$P:$P,0),17)))</f>
        <v/>
      </c>
      <c r="J43" s="130" t="str">
        <f>IF($T$1="非表示","",IF(ISERROR(MATCH($A43&amp;IF(J$37=0,"","_"&amp;J$37),Item_Calc!$P:$P,0)),"",INDEX(Item_Calc!$1:$1048576,MATCH($A43&amp;IF(J$37=0,"","_"&amp;J$37),Item_Calc!$P:$P,0),17)))</f>
        <v/>
      </c>
      <c r="K43" s="130" t="str">
        <f>IF($T$1="非表示","",IF(ISERROR(MATCH($A43&amp;IF(K$37=0,"","_"&amp;K$37),Item_Calc!$P:$P,0)),"",INDEX(Item_Calc!$1:$1048576,MATCH($A43&amp;IF(K$37=0,"","_"&amp;K$37),Item_Calc!$P:$P,0),17)))</f>
        <v/>
      </c>
      <c r="L43" s="130" t="str">
        <f>IF($T$1="非表示","",IF(ISERROR(MATCH($A43&amp;IF(L$37=0,"","_"&amp;L$37),Item_Calc!$P:$P,0)),"",INDEX(Item_Calc!$1:$1048576,MATCH($A43&amp;IF(L$37=0,"","_"&amp;L$37),Item_Calc!$P:$P,0),17)))</f>
        <v/>
      </c>
      <c r="M43" s="130" t="str">
        <f>IF($T$1="非表示","",IF(ISERROR(MATCH($A43&amp;IF(M$37=0,"","_"&amp;M$37),Item_Calc!$P:$P,0)),"",INDEX(Item_Calc!$1:$1048576,MATCH($A43&amp;IF(M$37=0,"","_"&amp;M$37),Item_Calc!$P:$P,0),17)))</f>
        <v/>
      </c>
      <c r="N43" s="130" t="str">
        <f>IF($T$1="非表示","",IF(ISERROR(MATCH($A43&amp;IF(N$37=0,"","_"&amp;N$37),Item_Calc!$P:$P,0)),"",INDEX(Item_Calc!$1:$1048576,MATCH($A43&amp;IF(N$37=0,"","_"&amp;N$37),Item_Calc!$P:$P,0),17)))</f>
        <v/>
      </c>
      <c r="O43" s="130" t="str">
        <f>IF($T$1="非表示","",IF(ISERROR(MATCH($A43&amp;IF(O$37=0,"","_"&amp;O$37),Item_Calc!$P:$P,0)),"",INDEX(Item_Calc!$1:$1048576,MATCH($A43&amp;IF(O$37=0,"","_"&amp;O$37),Item_Calc!$P:$P,0),17)))</f>
        <v/>
      </c>
      <c r="P43" s="132" t="str">
        <f>IF($T$1="非表示","",IF(ISERROR(MATCH($A43&amp;IF(P$37=0,"","_"&amp;P$37),Item_Calc!$P:$P,0)),"",INDEX(Item_Calc!$1:$1048576,MATCH($A43&amp;IF(P$37=0,"","_"&amp;P$37),Item_Calc!$P:$P,0),17)))</f>
        <v/>
      </c>
      <c r="Q43" s="129">
        <f t="shared" si="9"/>
        <v>36</v>
      </c>
      <c r="R43" s="148">
        <f t="shared" si="10"/>
        <v>40945</v>
      </c>
      <c r="S43" s="138">
        <f t="shared" si="12"/>
        <v>40945</v>
      </c>
      <c r="U43" s="1">
        <f ca="1">IF(INDEX(Holiday!$E:$E,ROW(),1)=0,"",INDEX(Holiday!$E:$E,ROW(),1))</f>
        <v>40908</v>
      </c>
    </row>
    <row r="44" spans="1:21" ht="12.6" customHeight="1" x14ac:dyDescent="0.15">
      <c r="A44" s="131">
        <f t="shared" si="13"/>
        <v>40946</v>
      </c>
      <c r="B44" s="137">
        <f t="shared" si="11"/>
        <v>40946</v>
      </c>
      <c r="C44" s="189" t="str">
        <f>IF($T$1="非表示","",IF(ISERROR(MATCH($A44&amp;IF(C$37=0,"","_"&amp;C$37),Item_Calc!$P:$P,0)),"",INDEX(Item_Calc!$1:$1048576,MATCH($A44&amp;IF(C$37=0,"","_"&amp;C$37),Item_Calc!$P:$P,0),17)))</f>
        <v/>
      </c>
      <c r="D44" s="190" t="str">
        <f>IF($T$1="非表示","",IF(ISERROR(MATCH($A44&amp;IF(D$37=0,"","_"&amp;D$37),Item_Calc!$P:$P,0)),"",INDEX(Item_Calc!$1:$1048576,MATCH($A44&amp;IF(D$37=0,"","_"&amp;D$37),Item_Calc!$P:$P,0),17)))</f>
        <v/>
      </c>
      <c r="E44" s="190" t="str">
        <f>IF($T$1="非表示","",IF(ISERROR(MATCH($A44&amp;IF(E$37=0,"","_"&amp;E$37),Item_Calc!$P:$P,0)),"",INDEX(Item_Calc!$1:$1048576,MATCH($A44&amp;IF(E$37=0,"","_"&amp;E$37),Item_Calc!$P:$P,0),17)))</f>
        <v/>
      </c>
      <c r="F44" s="130" t="str">
        <f>IF($T$1="非表示","",IF(ISERROR(MATCH($A44&amp;IF(F$37=0,"","_"&amp;F$37),Item_Calc!$P:$P,0)),"",INDEX(Item_Calc!$1:$1048576,MATCH($A44&amp;IF(F$37=0,"","_"&amp;F$37),Item_Calc!$P:$P,0),17)))</f>
        <v/>
      </c>
      <c r="G44" s="130" t="str">
        <f>IF($T$1="非表示","",IF(ISERROR(MATCH($A44&amp;IF(G$37=0,"","_"&amp;G$37),Item_Calc!$P:$P,0)),"",INDEX(Item_Calc!$1:$1048576,MATCH($A44&amp;IF(G$37=0,"","_"&amp;G$37),Item_Calc!$P:$P,0),17)))</f>
        <v/>
      </c>
      <c r="H44" s="130" t="str">
        <f>IF($T$1="非表示","",IF(ISERROR(MATCH($A44&amp;IF(H$37=0,"","_"&amp;H$37),Item_Calc!$P:$P,0)),"",INDEX(Item_Calc!$1:$1048576,MATCH($A44&amp;IF(H$37=0,"","_"&amp;H$37),Item_Calc!$P:$P,0),17)))</f>
        <v/>
      </c>
      <c r="I44" s="130" t="str">
        <f>IF($T$1="非表示","",IF(ISERROR(MATCH($A44&amp;IF(I$37=0,"","_"&amp;I$37),Item_Calc!$P:$P,0)),"",INDEX(Item_Calc!$1:$1048576,MATCH($A44&amp;IF(I$37=0,"","_"&amp;I$37),Item_Calc!$P:$P,0),17)))</f>
        <v/>
      </c>
      <c r="J44" s="130" t="str">
        <f>IF($T$1="非表示","",IF(ISERROR(MATCH($A44&amp;IF(J$37=0,"","_"&amp;J$37),Item_Calc!$P:$P,0)),"",INDEX(Item_Calc!$1:$1048576,MATCH($A44&amp;IF(J$37=0,"","_"&amp;J$37),Item_Calc!$P:$P,0),17)))</f>
        <v/>
      </c>
      <c r="K44" s="130" t="str">
        <f>IF($T$1="非表示","",IF(ISERROR(MATCH($A44&amp;IF(K$37=0,"","_"&amp;K$37),Item_Calc!$P:$P,0)),"",INDEX(Item_Calc!$1:$1048576,MATCH($A44&amp;IF(K$37=0,"","_"&amp;K$37),Item_Calc!$P:$P,0),17)))</f>
        <v/>
      </c>
      <c r="L44" s="130" t="str">
        <f>IF($T$1="非表示","",IF(ISERROR(MATCH($A44&amp;IF(L$37=0,"","_"&amp;L$37),Item_Calc!$P:$P,0)),"",INDEX(Item_Calc!$1:$1048576,MATCH($A44&amp;IF(L$37=0,"","_"&amp;L$37),Item_Calc!$P:$P,0),17)))</f>
        <v/>
      </c>
      <c r="M44" s="130" t="str">
        <f>IF($T$1="非表示","",IF(ISERROR(MATCH($A44&amp;IF(M$37=0,"","_"&amp;M$37),Item_Calc!$P:$P,0)),"",INDEX(Item_Calc!$1:$1048576,MATCH($A44&amp;IF(M$37=0,"","_"&amp;M$37),Item_Calc!$P:$P,0),17)))</f>
        <v/>
      </c>
      <c r="N44" s="130" t="str">
        <f>IF($T$1="非表示","",IF(ISERROR(MATCH($A44&amp;IF(N$37=0,"","_"&amp;N$37),Item_Calc!$P:$P,0)),"",INDEX(Item_Calc!$1:$1048576,MATCH($A44&amp;IF(N$37=0,"","_"&amp;N$37),Item_Calc!$P:$P,0),17)))</f>
        <v/>
      </c>
      <c r="O44" s="130" t="str">
        <f>IF($T$1="非表示","",IF(ISERROR(MATCH($A44&amp;IF(O$37=0,"","_"&amp;O$37),Item_Calc!$P:$P,0)),"",INDEX(Item_Calc!$1:$1048576,MATCH($A44&amp;IF(O$37=0,"","_"&amp;O$37),Item_Calc!$P:$P,0),17)))</f>
        <v/>
      </c>
      <c r="P44" s="132" t="str">
        <f>IF($T$1="非表示","",IF(ISERROR(MATCH($A44&amp;IF(P$37=0,"","_"&amp;P$37),Item_Calc!$P:$P,0)),"",INDEX(Item_Calc!$1:$1048576,MATCH($A44&amp;IF(P$37=0,"","_"&amp;P$37),Item_Calc!$P:$P,0),17)))</f>
        <v/>
      </c>
      <c r="Q44" s="129">
        <f t="shared" si="9"/>
        <v>37</v>
      </c>
      <c r="R44" s="148">
        <f t="shared" si="10"/>
        <v>40946</v>
      </c>
      <c r="S44" s="138">
        <f t="shared" si="12"/>
        <v>40946</v>
      </c>
      <c r="U44" s="1">
        <f ca="1">IF(INDEX(Holiday!$E:$E,ROW(),1)=0,"",INDEX(Holiday!$E:$E,ROW(),1))</f>
        <v>40909</v>
      </c>
    </row>
    <row r="45" spans="1:21" ht="12.6" customHeight="1" x14ac:dyDescent="0.15">
      <c r="A45" s="131">
        <f t="shared" si="13"/>
        <v>40947</v>
      </c>
      <c r="B45" s="137">
        <f t="shared" si="11"/>
        <v>40947</v>
      </c>
      <c r="C45" s="189" t="str">
        <f>IF($T$1="非表示","",IF(ISERROR(MATCH($A45&amp;IF(C$37=0,"","_"&amp;C$37),Item_Calc!$P:$P,0)),"",INDEX(Item_Calc!$1:$1048576,MATCH($A45&amp;IF(C$37=0,"","_"&amp;C$37),Item_Calc!$P:$P,0),17)))</f>
        <v/>
      </c>
      <c r="D45" s="190" t="str">
        <f>IF($T$1="非表示","",IF(ISERROR(MATCH($A45&amp;IF(D$37=0,"","_"&amp;D$37),Item_Calc!$P:$P,0)),"",INDEX(Item_Calc!$1:$1048576,MATCH($A45&amp;IF(D$37=0,"","_"&amp;D$37),Item_Calc!$P:$P,0),17)))</f>
        <v/>
      </c>
      <c r="E45" s="190" t="str">
        <f>IF($T$1="非表示","",IF(ISERROR(MATCH($A45&amp;IF(E$37=0,"","_"&amp;E$37),Item_Calc!$P:$P,0)),"",INDEX(Item_Calc!$1:$1048576,MATCH($A45&amp;IF(E$37=0,"","_"&amp;E$37),Item_Calc!$P:$P,0),17)))</f>
        <v/>
      </c>
      <c r="F45" s="130" t="str">
        <f>IF($T$1="非表示","",IF(ISERROR(MATCH($A45&amp;IF(F$37=0,"","_"&amp;F$37),Item_Calc!$P:$P,0)),"",INDEX(Item_Calc!$1:$1048576,MATCH($A45&amp;IF(F$37=0,"","_"&amp;F$37),Item_Calc!$P:$P,0),17)))</f>
        <v/>
      </c>
      <c r="G45" s="130" t="str">
        <f>IF($T$1="非表示","",IF(ISERROR(MATCH($A45&amp;IF(G$37=0,"","_"&amp;G$37),Item_Calc!$P:$P,0)),"",INDEX(Item_Calc!$1:$1048576,MATCH($A45&amp;IF(G$37=0,"","_"&amp;G$37),Item_Calc!$P:$P,0),17)))</f>
        <v/>
      </c>
      <c r="H45" s="130" t="str">
        <f>IF($T$1="非表示","",IF(ISERROR(MATCH($A45&amp;IF(H$37=0,"","_"&amp;H$37),Item_Calc!$P:$P,0)),"",INDEX(Item_Calc!$1:$1048576,MATCH($A45&amp;IF(H$37=0,"","_"&amp;H$37),Item_Calc!$P:$P,0),17)))</f>
        <v/>
      </c>
      <c r="I45" s="130" t="str">
        <f>IF($T$1="非表示","",IF(ISERROR(MATCH($A45&amp;IF(I$37=0,"","_"&amp;I$37),Item_Calc!$P:$P,0)),"",INDEX(Item_Calc!$1:$1048576,MATCH($A45&amp;IF(I$37=0,"","_"&amp;I$37),Item_Calc!$P:$P,0),17)))</f>
        <v/>
      </c>
      <c r="J45" s="130" t="str">
        <f>IF($T$1="非表示","",IF(ISERROR(MATCH($A45&amp;IF(J$37=0,"","_"&amp;J$37),Item_Calc!$P:$P,0)),"",INDEX(Item_Calc!$1:$1048576,MATCH($A45&amp;IF(J$37=0,"","_"&amp;J$37),Item_Calc!$P:$P,0),17)))</f>
        <v/>
      </c>
      <c r="K45" s="130" t="str">
        <f>IF($T$1="非表示","",IF(ISERROR(MATCH($A45&amp;IF(K$37=0,"","_"&amp;K$37),Item_Calc!$P:$P,0)),"",INDEX(Item_Calc!$1:$1048576,MATCH($A45&amp;IF(K$37=0,"","_"&amp;K$37),Item_Calc!$P:$P,0),17)))</f>
        <v/>
      </c>
      <c r="L45" s="130" t="str">
        <f>IF($T$1="非表示","",IF(ISERROR(MATCH($A45&amp;IF(L$37=0,"","_"&amp;L$37),Item_Calc!$P:$P,0)),"",INDEX(Item_Calc!$1:$1048576,MATCH($A45&amp;IF(L$37=0,"","_"&amp;L$37),Item_Calc!$P:$P,0),17)))</f>
        <v/>
      </c>
      <c r="M45" s="130" t="str">
        <f>IF($T$1="非表示","",IF(ISERROR(MATCH($A45&amp;IF(M$37=0,"","_"&amp;M$37),Item_Calc!$P:$P,0)),"",INDEX(Item_Calc!$1:$1048576,MATCH($A45&amp;IF(M$37=0,"","_"&amp;M$37),Item_Calc!$P:$P,0),17)))</f>
        <v/>
      </c>
      <c r="N45" s="130" t="str">
        <f>IF($T$1="非表示","",IF(ISERROR(MATCH($A45&amp;IF(N$37=0,"","_"&amp;N$37),Item_Calc!$P:$P,0)),"",INDEX(Item_Calc!$1:$1048576,MATCH($A45&amp;IF(N$37=0,"","_"&amp;N$37),Item_Calc!$P:$P,0),17)))</f>
        <v/>
      </c>
      <c r="O45" s="130" t="str">
        <f>IF($T$1="非表示","",IF(ISERROR(MATCH($A45&amp;IF(O$37=0,"","_"&amp;O$37),Item_Calc!$P:$P,0)),"",INDEX(Item_Calc!$1:$1048576,MATCH($A45&amp;IF(O$37=0,"","_"&amp;O$37),Item_Calc!$P:$P,0),17)))</f>
        <v/>
      </c>
      <c r="P45" s="132" t="str">
        <f>IF($T$1="非表示","",IF(ISERROR(MATCH($A45&amp;IF(P$37=0,"","_"&amp;P$37),Item_Calc!$P:$P,0)),"",INDEX(Item_Calc!$1:$1048576,MATCH($A45&amp;IF(P$37=0,"","_"&amp;P$37),Item_Calc!$P:$P,0),17)))</f>
        <v/>
      </c>
      <c r="Q45" s="129">
        <f t="shared" si="9"/>
        <v>38</v>
      </c>
      <c r="R45" s="148">
        <f t="shared" si="10"/>
        <v>40947</v>
      </c>
      <c r="S45" s="138">
        <f t="shared" si="12"/>
        <v>40947</v>
      </c>
      <c r="U45" s="1">
        <f ca="1">IF(INDEX(Holiday!$E:$E,ROW(),1)=0,"",INDEX(Holiday!$E:$E,ROW(),1))</f>
        <v>40910</v>
      </c>
    </row>
    <row r="46" spans="1:21" ht="12.6" customHeight="1" x14ac:dyDescent="0.15">
      <c r="A46" s="131">
        <f t="shared" si="13"/>
        <v>40948</v>
      </c>
      <c r="B46" s="137">
        <f t="shared" si="11"/>
        <v>40948</v>
      </c>
      <c r="C46" s="189" t="str">
        <f>IF($T$1="非表示","",IF(ISERROR(MATCH($A46&amp;IF(C$37=0,"","_"&amp;C$37),Item_Calc!$P:$P,0)),"",INDEX(Item_Calc!$1:$1048576,MATCH($A46&amp;IF(C$37=0,"","_"&amp;C$37),Item_Calc!$P:$P,0),17)))</f>
        <v/>
      </c>
      <c r="D46" s="190" t="str">
        <f>IF($T$1="非表示","",IF(ISERROR(MATCH($A46&amp;IF(D$37=0,"","_"&amp;D$37),Item_Calc!$P:$P,0)),"",INDEX(Item_Calc!$1:$1048576,MATCH($A46&amp;IF(D$37=0,"","_"&amp;D$37),Item_Calc!$P:$P,0),17)))</f>
        <v/>
      </c>
      <c r="E46" s="190" t="str">
        <f>IF($T$1="非表示","",IF(ISERROR(MATCH($A46&amp;IF(E$37=0,"","_"&amp;E$37),Item_Calc!$P:$P,0)),"",INDEX(Item_Calc!$1:$1048576,MATCH($A46&amp;IF(E$37=0,"","_"&amp;E$37),Item_Calc!$P:$P,0),17)))</f>
        <v/>
      </c>
      <c r="F46" s="130" t="str">
        <f>IF($T$1="非表示","",IF(ISERROR(MATCH($A46&amp;IF(F$37=0,"","_"&amp;F$37),Item_Calc!$P:$P,0)),"",INDEX(Item_Calc!$1:$1048576,MATCH($A46&amp;IF(F$37=0,"","_"&amp;F$37),Item_Calc!$P:$P,0),17)))</f>
        <v/>
      </c>
      <c r="G46" s="130" t="str">
        <f>IF($T$1="非表示","",IF(ISERROR(MATCH($A46&amp;IF(G$37=0,"","_"&amp;G$37),Item_Calc!$P:$P,0)),"",INDEX(Item_Calc!$1:$1048576,MATCH($A46&amp;IF(G$37=0,"","_"&amp;G$37),Item_Calc!$P:$P,0),17)))</f>
        <v/>
      </c>
      <c r="H46" s="130" t="str">
        <f>IF($T$1="非表示","",IF(ISERROR(MATCH($A46&amp;IF(H$37=0,"","_"&amp;H$37),Item_Calc!$P:$P,0)),"",INDEX(Item_Calc!$1:$1048576,MATCH($A46&amp;IF(H$37=0,"","_"&amp;H$37),Item_Calc!$P:$P,0),17)))</f>
        <v/>
      </c>
      <c r="I46" s="130" t="str">
        <f>IF($T$1="非表示","",IF(ISERROR(MATCH($A46&amp;IF(I$37=0,"","_"&amp;I$37),Item_Calc!$P:$P,0)),"",INDEX(Item_Calc!$1:$1048576,MATCH($A46&amp;IF(I$37=0,"","_"&amp;I$37),Item_Calc!$P:$P,0),17)))</f>
        <v/>
      </c>
      <c r="J46" s="130" t="str">
        <f>IF($T$1="非表示","",IF(ISERROR(MATCH($A46&amp;IF(J$37=0,"","_"&amp;J$37),Item_Calc!$P:$P,0)),"",INDEX(Item_Calc!$1:$1048576,MATCH($A46&amp;IF(J$37=0,"","_"&amp;J$37),Item_Calc!$P:$P,0),17)))</f>
        <v/>
      </c>
      <c r="K46" s="130" t="str">
        <f>IF($T$1="非表示","",IF(ISERROR(MATCH($A46&amp;IF(K$37=0,"","_"&amp;K$37),Item_Calc!$P:$P,0)),"",INDEX(Item_Calc!$1:$1048576,MATCH($A46&amp;IF(K$37=0,"","_"&amp;K$37),Item_Calc!$P:$P,0),17)))</f>
        <v/>
      </c>
      <c r="L46" s="130" t="str">
        <f>IF($T$1="非表示","",IF(ISERROR(MATCH($A46&amp;IF(L$37=0,"","_"&amp;L$37),Item_Calc!$P:$P,0)),"",INDEX(Item_Calc!$1:$1048576,MATCH($A46&amp;IF(L$37=0,"","_"&amp;L$37),Item_Calc!$P:$P,0),17)))</f>
        <v/>
      </c>
      <c r="M46" s="130" t="str">
        <f>IF($T$1="非表示","",IF(ISERROR(MATCH($A46&amp;IF(M$37=0,"","_"&amp;M$37),Item_Calc!$P:$P,0)),"",INDEX(Item_Calc!$1:$1048576,MATCH($A46&amp;IF(M$37=0,"","_"&amp;M$37),Item_Calc!$P:$P,0),17)))</f>
        <v/>
      </c>
      <c r="N46" s="130" t="str">
        <f>IF($T$1="非表示","",IF(ISERROR(MATCH($A46&amp;IF(N$37=0,"","_"&amp;N$37),Item_Calc!$P:$P,0)),"",INDEX(Item_Calc!$1:$1048576,MATCH($A46&amp;IF(N$37=0,"","_"&amp;N$37),Item_Calc!$P:$P,0),17)))</f>
        <v/>
      </c>
      <c r="O46" s="130" t="str">
        <f>IF($T$1="非表示","",IF(ISERROR(MATCH($A46&amp;IF(O$37=0,"","_"&amp;O$37),Item_Calc!$P:$P,0)),"",INDEX(Item_Calc!$1:$1048576,MATCH($A46&amp;IF(O$37=0,"","_"&amp;O$37),Item_Calc!$P:$P,0),17)))</f>
        <v/>
      </c>
      <c r="P46" s="132" t="str">
        <f>IF($T$1="非表示","",IF(ISERROR(MATCH($A46&amp;IF(P$37=0,"","_"&amp;P$37),Item_Calc!$P:$P,0)),"",INDEX(Item_Calc!$1:$1048576,MATCH($A46&amp;IF(P$37=0,"","_"&amp;P$37),Item_Calc!$P:$P,0),17)))</f>
        <v/>
      </c>
      <c r="Q46" s="129">
        <f t="shared" si="9"/>
        <v>39</v>
      </c>
      <c r="R46" s="148">
        <f t="shared" si="10"/>
        <v>40948</v>
      </c>
      <c r="S46" s="138">
        <f t="shared" si="12"/>
        <v>40948</v>
      </c>
      <c r="U46" s="1">
        <f ca="1">IF(INDEX(Holiday!$E:$E,ROW(),1)=0,"",INDEX(Holiday!$E:$E,ROW(),1))</f>
        <v>40911</v>
      </c>
    </row>
    <row r="47" spans="1:21" ht="12.6" customHeight="1" x14ac:dyDescent="0.15">
      <c r="A47" s="131">
        <f t="shared" si="13"/>
        <v>40949</v>
      </c>
      <c r="B47" s="137">
        <f t="shared" si="11"/>
        <v>40949</v>
      </c>
      <c r="C47" s="189" t="str">
        <f>IF($T$1="非表示","",IF(ISERROR(MATCH($A47&amp;IF(C$37=0,"","_"&amp;C$37),Item_Calc!$P:$P,0)),"",INDEX(Item_Calc!$1:$1048576,MATCH($A47&amp;IF(C$37=0,"","_"&amp;C$37),Item_Calc!$P:$P,0),17)))</f>
        <v/>
      </c>
      <c r="D47" s="190" t="str">
        <f>IF($T$1="非表示","",IF(ISERROR(MATCH($A47&amp;IF(D$37=0,"","_"&amp;D$37),Item_Calc!$P:$P,0)),"",INDEX(Item_Calc!$1:$1048576,MATCH($A47&amp;IF(D$37=0,"","_"&amp;D$37),Item_Calc!$P:$P,0),17)))</f>
        <v/>
      </c>
      <c r="E47" s="190" t="str">
        <f>IF($T$1="非表示","",IF(ISERROR(MATCH($A47&amp;IF(E$37=0,"","_"&amp;E$37),Item_Calc!$P:$P,0)),"",INDEX(Item_Calc!$1:$1048576,MATCH($A47&amp;IF(E$37=0,"","_"&amp;E$37),Item_Calc!$P:$P,0),17)))</f>
        <v/>
      </c>
      <c r="F47" s="130" t="str">
        <f>IF($T$1="非表示","",IF(ISERROR(MATCH($A47&amp;IF(F$37=0,"","_"&amp;F$37),Item_Calc!$P:$P,0)),"",INDEX(Item_Calc!$1:$1048576,MATCH($A47&amp;IF(F$37=0,"","_"&amp;F$37),Item_Calc!$P:$P,0),17)))</f>
        <v/>
      </c>
      <c r="G47" s="130" t="str">
        <f>IF($T$1="非表示","",IF(ISERROR(MATCH($A47&amp;IF(G$37=0,"","_"&amp;G$37),Item_Calc!$P:$P,0)),"",INDEX(Item_Calc!$1:$1048576,MATCH($A47&amp;IF(G$37=0,"","_"&amp;G$37),Item_Calc!$P:$P,0),17)))</f>
        <v/>
      </c>
      <c r="H47" s="130" t="str">
        <f>IF($T$1="非表示","",IF(ISERROR(MATCH($A47&amp;IF(H$37=0,"","_"&amp;H$37),Item_Calc!$P:$P,0)),"",INDEX(Item_Calc!$1:$1048576,MATCH($A47&amp;IF(H$37=0,"","_"&amp;H$37),Item_Calc!$P:$P,0),17)))</f>
        <v/>
      </c>
      <c r="I47" s="130" t="str">
        <f>IF($T$1="非表示","",IF(ISERROR(MATCH($A47&amp;IF(I$37=0,"","_"&amp;I$37),Item_Calc!$P:$P,0)),"",INDEX(Item_Calc!$1:$1048576,MATCH($A47&amp;IF(I$37=0,"","_"&amp;I$37),Item_Calc!$P:$P,0),17)))</f>
        <v/>
      </c>
      <c r="J47" s="130" t="str">
        <f>IF($T$1="非表示","",IF(ISERROR(MATCH($A47&amp;IF(J$37=0,"","_"&amp;J$37),Item_Calc!$P:$P,0)),"",INDEX(Item_Calc!$1:$1048576,MATCH($A47&amp;IF(J$37=0,"","_"&amp;J$37),Item_Calc!$P:$P,0),17)))</f>
        <v/>
      </c>
      <c r="K47" s="130" t="str">
        <f>IF($T$1="非表示","",IF(ISERROR(MATCH($A47&amp;IF(K$37=0,"","_"&amp;K$37),Item_Calc!$P:$P,0)),"",INDEX(Item_Calc!$1:$1048576,MATCH($A47&amp;IF(K$37=0,"","_"&amp;K$37),Item_Calc!$P:$P,0),17)))</f>
        <v/>
      </c>
      <c r="L47" s="130" t="str">
        <f>IF($T$1="非表示","",IF(ISERROR(MATCH($A47&amp;IF(L$37=0,"","_"&amp;L$37),Item_Calc!$P:$P,0)),"",INDEX(Item_Calc!$1:$1048576,MATCH($A47&amp;IF(L$37=0,"","_"&amp;L$37),Item_Calc!$P:$P,0),17)))</f>
        <v/>
      </c>
      <c r="M47" s="130" t="str">
        <f>IF($T$1="非表示","",IF(ISERROR(MATCH($A47&amp;IF(M$37=0,"","_"&amp;M$37),Item_Calc!$P:$P,0)),"",INDEX(Item_Calc!$1:$1048576,MATCH($A47&amp;IF(M$37=0,"","_"&amp;M$37),Item_Calc!$P:$P,0),17)))</f>
        <v/>
      </c>
      <c r="N47" s="130" t="str">
        <f>IF($T$1="非表示","",IF(ISERROR(MATCH($A47&amp;IF(N$37=0,"","_"&amp;N$37),Item_Calc!$P:$P,0)),"",INDEX(Item_Calc!$1:$1048576,MATCH($A47&amp;IF(N$37=0,"","_"&amp;N$37),Item_Calc!$P:$P,0),17)))</f>
        <v/>
      </c>
      <c r="O47" s="130" t="str">
        <f>IF($T$1="非表示","",IF(ISERROR(MATCH($A47&amp;IF(O$37=0,"","_"&amp;O$37),Item_Calc!$P:$P,0)),"",INDEX(Item_Calc!$1:$1048576,MATCH($A47&amp;IF(O$37=0,"","_"&amp;O$37),Item_Calc!$P:$P,0),17)))</f>
        <v/>
      </c>
      <c r="P47" s="132" t="str">
        <f>IF($T$1="非表示","",IF(ISERROR(MATCH($A47&amp;IF(P$37=0,"","_"&amp;P$37),Item_Calc!$P:$P,0)),"",INDEX(Item_Calc!$1:$1048576,MATCH($A47&amp;IF(P$37=0,"","_"&amp;P$37),Item_Calc!$P:$P,0),17)))</f>
        <v/>
      </c>
      <c r="Q47" s="129">
        <f t="shared" si="9"/>
        <v>40</v>
      </c>
      <c r="R47" s="148">
        <f t="shared" si="10"/>
        <v>40949</v>
      </c>
      <c r="S47" s="138">
        <f t="shared" si="12"/>
        <v>40949</v>
      </c>
      <c r="U47" s="1" t="str">
        <f ca="1">IF(INDEX(Holiday!$E:$E,ROW(),1)=0,"",INDEX(Holiday!$E:$E,ROW(),1))</f>
        <v/>
      </c>
    </row>
    <row r="48" spans="1:21" ht="12.6" customHeight="1" x14ac:dyDescent="0.15">
      <c r="A48" s="131">
        <f t="shared" si="13"/>
        <v>40950</v>
      </c>
      <c r="B48" s="137">
        <f t="shared" si="11"/>
        <v>40950</v>
      </c>
      <c r="C48" s="189" t="str">
        <f>IF($T$1="非表示","",IF(ISERROR(MATCH($A48&amp;IF(C$37=0,"","_"&amp;C$37),Item_Calc!$P:$P,0)),"",INDEX(Item_Calc!$1:$1048576,MATCH($A48&amp;IF(C$37=0,"","_"&amp;C$37),Item_Calc!$P:$P,0),17)))</f>
        <v/>
      </c>
      <c r="D48" s="190" t="str">
        <f>IF($T$1="非表示","",IF(ISERROR(MATCH($A48&amp;IF(D$37=0,"","_"&amp;D$37),Item_Calc!$P:$P,0)),"",INDEX(Item_Calc!$1:$1048576,MATCH($A48&amp;IF(D$37=0,"","_"&amp;D$37),Item_Calc!$P:$P,0),17)))</f>
        <v/>
      </c>
      <c r="E48" s="190" t="str">
        <f>IF($T$1="非表示","",IF(ISERROR(MATCH($A48&amp;IF(E$37=0,"","_"&amp;E$37),Item_Calc!$P:$P,0)),"",INDEX(Item_Calc!$1:$1048576,MATCH($A48&amp;IF(E$37=0,"","_"&amp;E$37),Item_Calc!$P:$P,0),17)))</f>
        <v/>
      </c>
      <c r="F48" s="130" t="str">
        <f>IF($T$1="非表示","",IF(ISERROR(MATCH($A48&amp;IF(F$37=0,"","_"&amp;F$37),Item_Calc!$P:$P,0)),"",INDEX(Item_Calc!$1:$1048576,MATCH($A48&amp;IF(F$37=0,"","_"&amp;F$37),Item_Calc!$P:$P,0),17)))</f>
        <v/>
      </c>
      <c r="G48" s="130" t="str">
        <f>IF($T$1="非表示","",IF(ISERROR(MATCH($A48&amp;IF(G$37=0,"","_"&amp;G$37),Item_Calc!$P:$P,0)),"",INDEX(Item_Calc!$1:$1048576,MATCH($A48&amp;IF(G$37=0,"","_"&amp;G$37),Item_Calc!$P:$P,0),17)))</f>
        <v/>
      </c>
      <c r="H48" s="130" t="str">
        <f>IF($T$1="非表示","",IF(ISERROR(MATCH($A48&amp;IF(H$37=0,"","_"&amp;H$37),Item_Calc!$P:$P,0)),"",INDEX(Item_Calc!$1:$1048576,MATCH($A48&amp;IF(H$37=0,"","_"&amp;H$37),Item_Calc!$P:$P,0),17)))</f>
        <v/>
      </c>
      <c r="I48" s="130" t="str">
        <f>IF($T$1="非表示","",IF(ISERROR(MATCH($A48&amp;IF(I$37=0,"","_"&amp;I$37),Item_Calc!$P:$P,0)),"",INDEX(Item_Calc!$1:$1048576,MATCH($A48&amp;IF(I$37=0,"","_"&amp;I$37),Item_Calc!$P:$P,0),17)))</f>
        <v/>
      </c>
      <c r="J48" s="130" t="str">
        <f>IF($T$1="非表示","",IF(ISERROR(MATCH($A48&amp;IF(J$37=0,"","_"&amp;J$37),Item_Calc!$P:$P,0)),"",INDEX(Item_Calc!$1:$1048576,MATCH($A48&amp;IF(J$37=0,"","_"&amp;J$37),Item_Calc!$P:$P,0),17)))</f>
        <v/>
      </c>
      <c r="K48" s="130" t="str">
        <f>IF($T$1="非表示","",IF(ISERROR(MATCH($A48&amp;IF(K$37=0,"","_"&amp;K$37),Item_Calc!$P:$P,0)),"",INDEX(Item_Calc!$1:$1048576,MATCH($A48&amp;IF(K$37=0,"","_"&amp;K$37),Item_Calc!$P:$P,0),17)))</f>
        <v/>
      </c>
      <c r="L48" s="130" t="str">
        <f>IF($T$1="非表示","",IF(ISERROR(MATCH($A48&amp;IF(L$37=0,"","_"&amp;L$37),Item_Calc!$P:$P,0)),"",INDEX(Item_Calc!$1:$1048576,MATCH($A48&amp;IF(L$37=0,"","_"&amp;L$37),Item_Calc!$P:$P,0),17)))</f>
        <v/>
      </c>
      <c r="M48" s="130" t="str">
        <f>IF($T$1="非表示","",IF(ISERROR(MATCH($A48&amp;IF(M$37=0,"","_"&amp;M$37),Item_Calc!$P:$P,0)),"",INDEX(Item_Calc!$1:$1048576,MATCH($A48&amp;IF(M$37=0,"","_"&amp;M$37),Item_Calc!$P:$P,0),17)))</f>
        <v/>
      </c>
      <c r="N48" s="130" t="str">
        <f>IF($T$1="非表示","",IF(ISERROR(MATCH($A48&amp;IF(N$37=0,"","_"&amp;N$37),Item_Calc!$P:$P,0)),"",INDEX(Item_Calc!$1:$1048576,MATCH($A48&amp;IF(N$37=0,"","_"&amp;N$37),Item_Calc!$P:$P,0),17)))</f>
        <v/>
      </c>
      <c r="O48" s="130" t="str">
        <f>IF($T$1="非表示","",IF(ISERROR(MATCH($A48&amp;IF(O$37=0,"","_"&amp;O$37),Item_Calc!$P:$P,0)),"",INDEX(Item_Calc!$1:$1048576,MATCH($A48&amp;IF(O$37=0,"","_"&amp;O$37),Item_Calc!$P:$P,0),17)))</f>
        <v/>
      </c>
      <c r="P48" s="132" t="str">
        <f>IF($T$1="非表示","",IF(ISERROR(MATCH($A48&amp;IF(P$37=0,"","_"&amp;P$37),Item_Calc!$P:$P,0)),"",INDEX(Item_Calc!$1:$1048576,MATCH($A48&amp;IF(P$37=0,"","_"&amp;P$37),Item_Calc!$P:$P,0),17)))</f>
        <v/>
      </c>
      <c r="Q48" s="129">
        <f t="shared" si="9"/>
        <v>41</v>
      </c>
      <c r="R48" s="148">
        <f t="shared" si="10"/>
        <v>40950</v>
      </c>
      <c r="S48" s="138">
        <f t="shared" si="12"/>
        <v>40950</v>
      </c>
      <c r="U48" s="1">
        <f ca="1">IF(INDEX(Holiday!$E:$E,ROW(),1)=0,"",INDEX(Holiday!$E:$E,ROW(),1))</f>
        <v>40917</v>
      </c>
    </row>
    <row r="49" spans="1:21" ht="12.6" customHeight="1" x14ac:dyDescent="0.15">
      <c r="A49" s="131">
        <f t="shared" si="13"/>
        <v>40951</v>
      </c>
      <c r="B49" s="137">
        <f t="shared" si="11"/>
        <v>40951</v>
      </c>
      <c r="C49" s="189" t="str">
        <f>IF($T$1="非表示","",IF(ISERROR(MATCH($A49&amp;IF(C$37=0,"","_"&amp;C$37),Item_Calc!$P:$P,0)),"",INDEX(Item_Calc!$1:$1048576,MATCH($A49&amp;IF(C$37=0,"","_"&amp;C$37),Item_Calc!$P:$P,0),17)))</f>
        <v/>
      </c>
      <c r="D49" s="190" t="str">
        <f>IF($T$1="非表示","",IF(ISERROR(MATCH($A49&amp;IF(D$37=0,"","_"&amp;D$37),Item_Calc!$P:$P,0)),"",INDEX(Item_Calc!$1:$1048576,MATCH($A49&amp;IF(D$37=0,"","_"&amp;D$37),Item_Calc!$P:$P,0),17)))</f>
        <v/>
      </c>
      <c r="E49" s="190" t="str">
        <f>IF($T$1="非表示","",IF(ISERROR(MATCH($A49&amp;IF(E$37=0,"","_"&amp;E$37),Item_Calc!$P:$P,0)),"",INDEX(Item_Calc!$1:$1048576,MATCH($A49&amp;IF(E$37=0,"","_"&amp;E$37),Item_Calc!$P:$P,0),17)))</f>
        <v/>
      </c>
      <c r="F49" s="130" t="str">
        <f>IF($T$1="非表示","",IF(ISERROR(MATCH($A49&amp;IF(F$37=0,"","_"&amp;F$37),Item_Calc!$P:$P,0)),"",INDEX(Item_Calc!$1:$1048576,MATCH($A49&amp;IF(F$37=0,"","_"&amp;F$37),Item_Calc!$P:$P,0),17)))</f>
        <v/>
      </c>
      <c r="G49" s="130" t="str">
        <f>IF($T$1="非表示","",IF(ISERROR(MATCH($A49&amp;IF(G$37=0,"","_"&amp;G$37),Item_Calc!$P:$P,0)),"",INDEX(Item_Calc!$1:$1048576,MATCH($A49&amp;IF(G$37=0,"","_"&amp;G$37),Item_Calc!$P:$P,0),17)))</f>
        <v/>
      </c>
      <c r="H49" s="130" t="str">
        <f>IF($T$1="非表示","",IF(ISERROR(MATCH($A49&amp;IF(H$37=0,"","_"&amp;H$37),Item_Calc!$P:$P,0)),"",INDEX(Item_Calc!$1:$1048576,MATCH($A49&amp;IF(H$37=0,"","_"&amp;H$37),Item_Calc!$P:$P,0),17)))</f>
        <v/>
      </c>
      <c r="I49" s="130" t="str">
        <f>IF($T$1="非表示","",IF(ISERROR(MATCH($A49&amp;IF(I$37=0,"","_"&amp;I$37),Item_Calc!$P:$P,0)),"",INDEX(Item_Calc!$1:$1048576,MATCH($A49&amp;IF(I$37=0,"","_"&amp;I$37),Item_Calc!$P:$P,0),17)))</f>
        <v/>
      </c>
      <c r="J49" s="130" t="str">
        <f>IF($T$1="非表示","",IF(ISERROR(MATCH($A49&amp;IF(J$37=0,"","_"&amp;J$37),Item_Calc!$P:$P,0)),"",INDEX(Item_Calc!$1:$1048576,MATCH($A49&amp;IF(J$37=0,"","_"&amp;J$37),Item_Calc!$P:$P,0),17)))</f>
        <v/>
      </c>
      <c r="K49" s="130" t="str">
        <f>IF($T$1="非表示","",IF(ISERROR(MATCH($A49&amp;IF(K$37=0,"","_"&amp;K$37),Item_Calc!$P:$P,0)),"",INDEX(Item_Calc!$1:$1048576,MATCH($A49&amp;IF(K$37=0,"","_"&amp;K$37),Item_Calc!$P:$P,0),17)))</f>
        <v/>
      </c>
      <c r="L49" s="130" t="str">
        <f>IF($T$1="非表示","",IF(ISERROR(MATCH($A49&amp;IF(L$37=0,"","_"&amp;L$37),Item_Calc!$P:$P,0)),"",INDEX(Item_Calc!$1:$1048576,MATCH($A49&amp;IF(L$37=0,"","_"&amp;L$37),Item_Calc!$P:$P,0),17)))</f>
        <v/>
      </c>
      <c r="M49" s="130" t="str">
        <f>IF($T$1="非表示","",IF(ISERROR(MATCH($A49&amp;IF(M$37=0,"","_"&amp;M$37),Item_Calc!$P:$P,0)),"",INDEX(Item_Calc!$1:$1048576,MATCH($A49&amp;IF(M$37=0,"","_"&amp;M$37),Item_Calc!$P:$P,0),17)))</f>
        <v/>
      </c>
      <c r="N49" s="130" t="str">
        <f>IF($T$1="非表示","",IF(ISERROR(MATCH($A49&amp;IF(N$37=0,"","_"&amp;N$37),Item_Calc!$P:$P,0)),"",INDEX(Item_Calc!$1:$1048576,MATCH($A49&amp;IF(N$37=0,"","_"&amp;N$37),Item_Calc!$P:$P,0),17)))</f>
        <v/>
      </c>
      <c r="O49" s="130" t="str">
        <f>IF($T$1="非表示","",IF(ISERROR(MATCH($A49&amp;IF(O$37=0,"","_"&amp;O$37),Item_Calc!$P:$P,0)),"",INDEX(Item_Calc!$1:$1048576,MATCH($A49&amp;IF(O$37=0,"","_"&amp;O$37),Item_Calc!$P:$P,0),17)))</f>
        <v/>
      </c>
      <c r="P49" s="132" t="str">
        <f>IF($T$1="非表示","",IF(ISERROR(MATCH($A49&amp;IF(P$37=0,"","_"&amp;P$37),Item_Calc!$P:$P,0)),"",INDEX(Item_Calc!$1:$1048576,MATCH($A49&amp;IF(P$37=0,"","_"&amp;P$37),Item_Calc!$P:$P,0),17)))</f>
        <v/>
      </c>
      <c r="Q49" s="129">
        <f t="shared" si="9"/>
        <v>42</v>
      </c>
      <c r="R49" s="148">
        <f t="shared" si="10"/>
        <v>40951</v>
      </c>
      <c r="S49" s="138">
        <f t="shared" si="12"/>
        <v>40951</v>
      </c>
      <c r="U49" s="1" t="str">
        <f ca="1">IF(INDEX(Holiday!$E:$E,ROW(),1)=0,"",INDEX(Holiday!$E:$E,ROW(),1))</f>
        <v/>
      </c>
    </row>
    <row r="50" spans="1:21" ht="12.6" customHeight="1" x14ac:dyDescent="0.15">
      <c r="A50" s="131">
        <f t="shared" si="13"/>
        <v>40952</v>
      </c>
      <c r="B50" s="137">
        <f t="shared" si="11"/>
        <v>40952</v>
      </c>
      <c r="C50" s="189" t="str">
        <f>IF($T$1="非表示","",IF(ISERROR(MATCH($A50&amp;IF(C$37=0,"","_"&amp;C$37),Item_Calc!$P:$P,0)),"",INDEX(Item_Calc!$1:$1048576,MATCH($A50&amp;IF(C$37=0,"","_"&amp;C$37),Item_Calc!$P:$P,0),17)))</f>
        <v>誕生日</v>
      </c>
      <c r="D50" s="190" t="str">
        <f>IF($T$1="非表示","",IF(ISERROR(MATCH($A50&amp;IF(D$37=0,"","_"&amp;D$37),Item_Calc!$P:$P,0)),"",INDEX(Item_Calc!$1:$1048576,MATCH($A50&amp;IF(D$37=0,"","_"&amp;D$37),Item_Calc!$P:$P,0),17)))</f>
        <v/>
      </c>
      <c r="E50" s="190" t="str">
        <f>IF($T$1="非表示","",IF(ISERROR(MATCH($A50&amp;IF(E$37=0,"","_"&amp;E$37),Item_Calc!$P:$P,0)),"",INDEX(Item_Calc!$1:$1048576,MATCH($A50&amp;IF(E$37=0,"","_"&amp;E$37),Item_Calc!$P:$P,0),17)))</f>
        <v/>
      </c>
      <c r="F50" s="130" t="str">
        <f>IF($T$1="非表示","",IF(ISERROR(MATCH($A50&amp;IF(F$37=0,"","_"&amp;F$37),Item_Calc!$P:$P,0)),"",INDEX(Item_Calc!$1:$1048576,MATCH($A50&amp;IF(F$37=0,"","_"&amp;F$37),Item_Calc!$P:$P,0),17)))</f>
        <v/>
      </c>
      <c r="G50" s="130" t="str">
        <f>IF($T$1="非表示","",IF(ISERROR(MATCH($A50&amp;IF(G$37=0,"","_"&amp;G$37),Item_Calc!$P:$P,0)),"",INDEX(Item_Calc!$1:$1048576,MATCH($A50&amp;IF(G$37=0,"","_"&amp;G$37),Item_Calc!$P:$P,0),17)))</f>
        <v/>
      </c>
      <c r="H50" s="130" t="str">
        <f>IF($T$1="非表示","",IF(ISERROR(MATCH($A50&amp;IF(H$37=0,"","_"&amp;H$37),Item_Calc!$P:$P,0)),"",INDEX(Item_Calc!$1:$1048576,MATCH($A50&amp;IF(H$37=0,"","_"&amp;H$37),Item_Calc!$P:$P,0),17)))</f>
        <v/>
      </c>
      <c r="I50" s="130" t="str">
        <f>IF($T$1="非表示","",IF(ISERROR(MATCH($A50&amp;IF(I$37=0,"","_"&amp;I$37),Item_Calc!$P:$P,0)),"",INDEX(Item_Calc!$1:$1048576,MATCH($A50&amp;IF(I$37=0,"","_"&amp;I$37),Item_Calc!$P:$P,0),17)))</f>
        <v/>
      </c>
      <c r="J50" s="130" t="str">
        <f>IF($T$1="非表示","",IF(ISERROR(MATCH($A50&amp;IF(J$37=0,"","_"&amp;J$37),Item_Calc!$P:$P,0)),"",INDEX(Item_Calc!$1:$1048576,MATCH($A50&amp;IF(J$37=0,"","_"&amp;J$37),Item_Calc!$P:$P,0),17)))</f>
        <v/>
      </c>
      <c r="K50" s="130" t="str">
        <f>IF($T$1="非表示","",IF(ISERROR(MATCH($A50&amp;IF(K$37=0,"","_"&amp;K$37),Item_Calc!$P:$P,0)),"",INDEX(Item_Calc!$1:$1048576,MATCH($A50&amp;IF(K$37=0,"","_"&amp;K$37),Item_Calc!$P:$P,0),17)))</f>
        <v/>
      </c>
      <c r="L50" s="130" t="str">
        <f>IF($T$1="非表示","",IF(ISERROR(MATCH($A50&amp;IF(L$37=0,"","_"&amp;L$37),Item_Calc!$P:$P,0)),"",INDEX(Item_Calc!$1:$1048576,MATCH($A50&amp;IF(L$37=0,"","_"&amp;L$37),Item_Calc!$P:$P,0),17)))</f>
        <v/>
      </c>
      <c r="M50" s="130" t="str">
        <f>IF($T$1="非表示","",IF(ISERROR(MATCH($A50&amp;IF(M$37=0,"","_"&amp;M$37),Item_Calc!$P:$P,0)),"",INDEX(Item_Calc!$1:$1048576,MATCH($A50&amp;IF(M$37=0,"","_"&amp;M$37),Item_Calc!$P:$P,0),17)))</f>
        <v/>
      </c>
      <c r="N50" s="130" t="str">
        <f>IF($T$1="非表示","",IF(ISERROR(MATCH($A50&amp;IF(N$37=0,"","_"&amp;N$37),Item_Calc!$P:$P,0)),"",INDEX(Item_Calc!$1:$1048576,MATCH($A50&amp;IF(N$37=0,"","_"&amp;N$37),Item_Calc!$P:$P,0),17)))</f>
        <v/>
      </c>
      <c r="O50" s="130" t="str">
        <f>IF($T$1="非表示","",IF(ISERROR(MATCH($A50&amp;IF(O$37=0,"","_"&amp;O$37),Item_Calc!$P:$P,0)),"",INDEX(Item_Calc!$1:$1048576,MATCH($A50&amp;IF(O$37=0,"","_"&amp;O$37),Item_Calc!$P:$P,0),17)))</f>
        <v/>
      </c>
      <c r="P50" s="132" t="str">
        <f>IF($T$1="非表示","",IF(ISERROR(MATCH($A50&amp;IF(P$37=0,"","_"&amp;P$37),Item_Calc!$P:$P,0)),"",INDEX(Item_Calc!$1:$1048576,MATCH($A50&amp;IF(P$37=0,"","_"&amp;P$37),Item_Calc!$P:$P,0),17)))</f>
        <v/>
      </c>
      <c r="Q50" s="129">
        <f t="shared" si="9"/>
        <v>43</v>
      </c>
      <c r="R50" s="148">
        <f t="shared" si="10"/>
        <v>40952</v>
      </c>
      <c r="S50" s="138">
        <f t="shared" si="12"/>
        <v>40952</v>
      </c>
      <c r="U50" s="1">
        <f ca="1">IF(INDEX(Holiday!$E:$E,ROW(),1)=0,"",INDEX(Holiday!$E:$E,ROW(),1))</f>
        <v>40950</v>
      </c>
    </row>
    <row r="51" spans="1:21" ht="12.6" customHeight="1" x14ac:dyDescent="0.15">
      <c r="A51" s="131">
        <f t="shared" si="13"/>
        <v>40953</v>
      </c>
      <c r="B51" s="137">
        <f t="shared" si="11"/>
        <v>40953</v>
      </c>
      <c r="C51" s="189" t="str">
        <f>IF($T$1="非表示","",IF(ISERROR(MATCH($A51&amp;IF(C$37=0,"","_"&amp;C$37),Item_Calc!$P:$P,0)),"",INDEX(Item_Calc!$1:$1048576,MATCH($A51&amp;IF(C$37=0,"","_"&amp;C$37),Item_Calc!$P:$P,0),17)))</f>
        <v/>
      </c>
      <c r="D51" s="190" t="str">
        <f>IF($T$1="非表示","",IF(ISERROR(MATCH($A51&amp;IF(D$37=0,"","_"&amp;D$37),Item_Calc!$P:$P,0)),"",INDEX(Item_Calc!$1:$1048576,MATCH($A51&amp;IF(D$37=0,"","_"&amp;D$37),Item_Calc!$P:$P,0),17)))</f>
        <v/>
      </c>
      <c r="E51" s="190" t="str">
        <f>IF($T$1="非表示","",IF(ISERROR(MATCH($A51&amp;IF(E$37=0,"","_"&amp;E$37),Item_Calc!$P:$P,0)),"",INDEX(Item_Calc!$1:$1048576,MATCH($A51&amp;IF(E$37=0,"","_"&amp;E$37),Item_Calc!$P:$P,0),17)))</f>
        <v/>
      </c>
      <c r="F51" s="130" t="str">
        <f>IF($T$1="非表示","",IF(ISERROR(MATCH($A51&amp;IF(F$37=0,"","_"&amp;F$37),Item_Calc!$P:$P,0)),"",INDEX(Item_Calc!$1:$1048576,MATCH($A51&amp;IF(F$37=0,"","_"&amp;F$37),Item_Calc!$P:$P,0),17)))</f>
        <v/>
      </c>
      <c r="G51" s="130" t="str">
        <f>IF($T$1="非表示","",IF(ISERROR(MATCH($A51&amp;IF(G$37=0,"","_"&amp;G$37),Item_Calc!$P:$P,0)),"",INDEX(Item_Calc!$1:$1048576,MATCH($A51&amp;IF(G$37=0,"","_"&amp;G$37),Item_Calc!$P:$P,0),17)))</f>
        <v/>
      </c>
      <c r="H51" s="130" t="str">
        <f>IF($T$1="非表示","",IF(ISERROR(MATCH($A51&amp;IF(H$37=0,"","_"&amp;H$37),Item_Calc!$P:$P,0)),"",INDEX(Item_Calc!$1:$1048576,MATCH($A51&amp;IF(H$37=0,"","_"&amp;H$37),Item_Calc!$P:$P,0),17)))</f>
        <v/>
      </c>
      <c r="I51" s="130" t="str">
        <f>IF($T$1="非表示","",IF(ISERROR(MATCH($A51&amp;IF(I$37=0,"","_"&amp;I$37),Item_Calc!$P:$P,0)),"",INDEX(Item_Calc!$1:$1048576,MATCH($A51&amp;IF(I$37=0,"","_"&amp;I$37),Item_Calc!$P:$P,0),17)))</f>
        <v/>
      </c>
      <c r="J51" s="130" t="str">
        <f>IF($T$1="非表示","",IF(ISERROR(MATCH($A51&amp;IF(J$37=0,"","_"&amp;J$37),Item_Calc!$P:$P,0)),"",INDEX(Item_Calc!$1:$1048576,MATCH($A51&amp;IF(J$37=0,"","_"&amp;J$37),Item_Calc!$P:$P,0),17)))</f>
        <v/>
      </c>
      <c r="K51" s="130" t="str">
        <f>IF($T$1="非表示","",IF(ISERROR(MATCH($A51&amp;IF(K$37=0,"","_"&amp;K$37),Item_Calc!$P:$P,0)),"",INDEX(Item_Calc!$1:$1048576,MATCH($A51&amp;IF(K$37=0,"","_"&amp;K$37),Item_Calc!$P:$P,0),17)))</f>
        <v/>
      </c>
      <c r="L51" s="130" t="str">
        <f>IF($T$1="非表示","",IF(ISERROR(MATCH($A51&amp;IF(L$37=0,"","_"&amp;L$37),Item_Calc!$P:$P,0)),"",INDEX(Item_Calc!$1:$1048576,MATCH($A51&amp;IF(L$37=0,"","_"&amp;L$37),Item_Calc!$P:$P,0),17)))</f>
        <v/>
      </c>
      <c r="M51" s="130" t="str">
        <f>IF($T$1="非表示","",IF(ISERROR(MATCH($A51&amp;IF(M$37=0,"","_"&amp;M$37),Item_Calc!$P:$P,0)),"",INDEX(Item_Calc!$1:$1048576,MATCH($A51&amp;IF(M$37=0,"","_"&amp;M$37),Item_Calc!$P:$P,0),17)))</f>
        <v/>
      </c>
      <c r="N51" s="130" t="str">
        <f>IF($T$1="非表示","",IF(ISERROR(MATCH($A51&amp;IF(N$37=0,"","_"&amp;N$37),Item_Calc!$P:$P,0)),"",INDEX(Item_Calc!$1:$1048576,MATCH($A51&amp;IF(N$37=0,"","_"&amp;N$37),Item_Calc!$P:$P,0),17)))</f>
        <v/>
      </c>
      <c r="O51" s="130" t="str">
        <f>IF($T$1="非表示","",IF(ISERROR(MATCH($A51&amp;IF(O$37=0,"","_"&amp;O$37),Item_Calc!$P:$P,0)),"",INDEX(Item_Calc!$1:$1048576,MATCH($A51&amp;IF(O$37=0,"","_"&amp;O$37),Item_Calc!$P:$P,0),17)))</f>
        <v/>
      </c>
      <c r="P51" s="132" t="str">
        <f>IF($T$1="非表示","",IF(ISERROR(MATCH($A51&amp;IF(P$37=0,"","_"&amp;P$37),Item_Calc!$P:$P,0)),"",INDEX(Item_Calc!$1:$1048576,MATCH($A51&amp;IF(P$37=0,"","_"&amp;P$37),Item_Calc!$P:$P,0),17)))</f>
        <v/>
      </c>
      <c r="Q51" s="129">
        <f t="shared" si="9"/>
        <v>44</v>
      </c>
      <c r="R51" s="148">
        <f t="shared" si="10"/>
        <v>40953</v>
      </c>
      <c r="S51" s="138">
        <f t="shared" si="12"/>
        <v>40953</v>
      </c>
      <c r="U51" s="1" t="str">
        <f ca="1">IF(INDEX(Holiday!$E:$E,ROW(),1)=0,"",INDEX(Holiday!$E:$E,ROW(),1))</f>
        <v/>
      </c>
    </row>
    <row r="52" spans="1:21" ht="12.6" customHeight="1" x14ac:dyDescent="0.15">
      <c r="A52" s="131">
        <f t="shared" si="13"/>
        <v>40954</v>
      </c>
      <c r="B52" s="137">
        <f t="shared" si="11"/>
        <v>40954</v>
      </c>
      <c r="C52" s="189" t="str">
        <f>IF($T$1="非表示","",IF(ISERROR(MATCH($A52&amp;IF(C$37=0,"","_"&amp;C$37),Item_Calc!$P:$P,0)),"",INDEX(Item_Calc!$1:$1048576,MATCH($A52&amp;IF(C$37=0,"","_"&amp;C$37),Item_Calc!$P:$P,0),17)))</f>
        <v/>
      </c>
      <c r="D52" s="190" t="str">
        <f>IF($T$1="非表示","",IF(ISERROR(MATCH($A52&amp;IF(D$37=0,"","_"&amp;D$37),Item_Calc!$P:$P,0)),"",INDEX(Item_Calc!$1:$1048576,MATCH($A52&amp;IF(D$37=0,"","_"&amp;D$37),Item_Calc!$P:$P,0),17)))</f>
        <v/>
      </c>
      <c r="E52" s="190" t="str">
        <f>IF($T$1="非表示","",IF(ISERROR(MATCH($A52&amp;IF(E$37=0,"","_"&amp;E$37),Item_Calc!$P:$P,0)),"",INDEX(Item_Calc!$1:$1048576,MATCH($A52&amp;IF(E$37=0,"","_"&amp;E$37),Item_Calc!$P:$P,0),17)))</f>
        <v/>
      </c>
      <c r="F52" s="130" t="str">
        <f>IF($T$1="非表示","",IF(ISERROR(MATCH($A52&amp;IF(F$37=0,"","_"&amp;F$37),Item_Calc!$P:$P,0)),"",INDEX(Item_Calc!$1:$1048576,MATCH($A52&amp;IF(F$37=0,"","_"&amp;F$37),Item_Calc!$P:$P,0),17)))</f>
        <v/>
      </c>
      <c r="G52" s="130" t="str">
        <f>IF($T$1="非表示","",IF(ISERROR(MATCH($A52&amp;IF(G$37=0,"","_"&amp;G$37),Item_Calc!$P:$P,0)),"",INDEX(Item_Calc!$1:$1048576,MATCH($A52&amp;IF(G$37=0,"","_"&amp;G$37),Item_Calc!$P:$P,0),17)))</f>
        <v/>
      </c>
      <c r="H52" s="130" t="str">
        <f>IF($T$1="非表示","",IF(ISERROR(MATCH($A52&amp;IF(H$37=0,"","_"&amp;H$37),Item_Calc!$P:$P,0)),"",INDEX(Item_Calc!$1:$1048576,MATCH($A52&amp;IF(H$37=0,"","_"&amp;H$37),Item_Calc!$P:$P,0),17)))</f>
        <v/>
      </c>
      <c r="I52" s="130" t="str">
        <f>IF($T$1="非表示","",IF(ISERROR(MATCH($A52&amp;IF(I$37=0,"","_"&amp;I$37),Item_Calc!$P:$P,0)),"",INDEX(Item_Calc!$1:$1048576,MATCH($A52&amp;IF(I$37=0,"","_"&amp;I$37),Item_Calc!$P:$P,0),17)))</f>
        <v/>
      </c>
      <c r="J52" s="130" t="str">
        <f>IF($T$1="非表示","",IF(ISERROR(MATCH($A52&amp;IF(J$37=0,"","_"&amp;J$37),Item_Calc!$P:$P,0)),"",INDEX(Item_Calc!$1:$1048576,MATCH($A52&amp;IF(J$37=0,"","_"&amp;J$37),Item_Calc!$P:$P,0),17)))</f>
        <v/>
      </c>
      <c r="K52" s="130" t="str">
        <f>IF($T$1="非表示","",IF(ISERROR(MATCH($A52&amp;IF(K$37=0,"","_"&amp;K$37),Item_Calc!$P:$P,0)),"",INDEX(Item_Calc!$1:$1048576,MATCH($A52&amp;IF(K$37=0,"","_"&amp;K$37),Item_Calc!$P:$P,0),17)))</f>
        <v/>
      </c>
      <c r="L52" s="130" t="str">
        <f>IF($T$1="非表示","",IF(ISERROR(MATCH($A52&amp;IF(L$37=0,"","_"&amp;L$37),Item_Calc!$P:$P,0)),"",INDEX(Item_Calc!$1:$1048576,MATCH($A52&amp;IF(L$37=0,"","_"&amp;L$37),Item_Calc!$P:$P,0),17)))</f>
        <v/>
      </c>
      <c r="M52" s="130" t="str">
        <f>IF($T$1="非表示","",IF(ISERROR(MATCH($A52&amp;IF(M$37=0,"","_"&amp;M$37),Item_Calc!$P:$P,0)),"",INDEX(Item_Calc!$1:$1048576,MATCH($A52&amp;IF(M$37=0,"","_"&amp;M$37),Item_Calc!$P:$P,0),17)))</f>
        <v/>
      </c>
      <c r="N52" s="130" t="str">
        <f>IF($T$1="非表示","",IF(ISERROR(MATCH($A52&amp;IF(N$37=0,"","_"&amp;N$37),Item_Calc!$P:$P,0)),"",INDEX(Item_Calc!$1:$1048576,MATCH($A52&amp;IF(N$37=0,"","_"&amp;N$37),Item_Calc!$P:$P,0),17)))</f>
        <v/>
      </c>
      <c r="O52" s="130" t="str">
        <f>IF($T$1="非表示","",IF(ISERROR(MATCH($A52&amp;IF(O$37=0,"","_"&amp;O$37),Item_Calc!$P:$P,0)),"",INDEX(Item_Calc!$1:$1048576,MATCH($A52&amp;IF(O$37=0,"","_"&amp;O$37),Item_Calc!$P:$P,0),17)))</f>
        <v/>
      </c>
      <c r="P52" s="132" t="str">
        <f>IF($T$1="非表示","",IF(ISERROR(MATCH($A52&amp;IF(P$37=0,"","_"&amp;P$37),Item_Calc!$P:$P,0)),"",INDEX(Item_Calc!$1:$1048576,MATCH($A52&amp;IF(P$37=0,"","_"&amp;P$37),Item_Calc!$P:$P,0),17)))</f>
        <v/>
      </c>
      <c r="Q52" s="129">
        <f t="shared" si="9"/>
        <v>45</v>
      </c>
      <c r="R52" s="148">
        <f t="shared" si="10"/>
        <v>40954</v>
      </c>
      <c r="S52" s="138">
        <f t="shared" si="12"/>
        <v>40954</v>
      </c>
      <c r="U52" s="1">
        <f ca="1">IF(INDEX(Holiday!$E:$E,ROW(),1)=0,"",INDEX(Holiday!$E:$E,ROW(),1))</f>
        <v>40988</v>
      </c>
    </row>
    <row r="53" spans="1:21" ht="12.6" customHeight="1" x14ac:dyDescent="0.15">
      <c r="A53" s="131">
        <f t="shared" si="13"/>
        <v>40955</v>
      </c>
      <c r="B53" s="137">
        <f t="shared" si="11"/>
        <v>40955</v>
      </c>
      <c r="C53" s="189" t="str">
        <f>IF($T$1="非表示","",IF(ISERROR(MATCH($A53&amp;IF(C$37=0,"","_"&amp;C$37),Item_Calc!$P:$P,0)),"",INDEX(Item_Calc!$1:$1048576,MATCH($A53&amp;IF(C$37=0,"","_"&amp;C$37),Item_Calc!$P:$P,0),17)))</f>
        <v/>
      </c>
      <c r="D53" s="190" t="str">
        <f>IF($T$1="非表示","",IF(ISERROR(MATCH($A53&amp;IF(D$37=0,"","_"&amp;D$37),Item_Calc!$P:$P,0)),"",INDEX(Item_Calc!$1:$1048576,MATCH($A53&amp;IF(D$37=0,"","_"&amp;D$37),Item_Calc!$P:$P,0),17)))</f>
        <v/>
      </c>
      <c r="E53" s="190" t="str">
        <f>IF($T$1="非表示","",IF(ISERROR(MATCH($A53&amp;IF(E$37=0,"","_"&amp;E$37),Item_Calc!$P:$P,0)),"",INDEX(Item_Calc!$1:$1048576,MATCH($A53&amp;IF(E$37=0,"","_"&amp;E$37),Item_Calc!$P:$P,0),17)))</f>
        <v/>
      </c>
      <c r="F53" s="130" t="str">
        <f>IF($T$1="非表示","",IF(ISERROR(MATCH($A53&amp;IF(F$37=0,"","_"&amp;F$37),Item_Calc!$P:$P,0)),"",INDEX(Item_Calc!$1:$1048576,MATCH($A53&amp;IF(F$37=0,"","_"&amp;F$37),Item_Calc!$P:$P,0),17)))</f>
        <v/>
      </c>
      <c r="G53" s="130" t="str">
        <f>IF($T$1="非表示","",IF(ISERROR(MATCH($A53&amp;IF(G$37=0,"","_"&amp;G$37),Item_Calc!$P:$P,0)),"",INDEX(Item_Calc!$1:$1048576,MATCH($A53&amp;IF(G$37=0,"","_"&amp;G$37),Item_Calc!$P:$P,0),17)))</f>
        <v/>
      </c>
      <c r="H53" s="130" t="str">
        <f>IF($T$1="非表示","",IF(ISERROR(MATCH($A53&amp;IF(H$37=0,"","_"&amp;H$37),Item_Calc!$P:$P,0)),"",INDEX(Item_Calc!$1:$1048576,MATCH($A53&amp;IF(H$37=0,"","_"&amp;H$37),Item_Calc!$P:$P,0),17)))</f>
        <v/>
      </c>
      <c r="I53" s="130" t="str">
        <f>IF($T$1="非表示","",IF(ISERROR(MATCH($A53&amp;IF(I$37=0,"","_"&amp;I$37),Item_Calc!$P:$P,0)),"",INDEX(Item_Calc!$1:$1048576,MATCH($A53&amp;IF(I$37=0,"","_"&amp;I$37),Item_Calc!$P:$P,0),17)))</f>
        <v/>
      </c>
      <c r="J53" s="130" t="str">
        <f>IF($T$1="非表示","",IF(ISERROR(MATCH($A53&amp;IF(J$37=0,"","_"&amp;J$37),Item_Calc!$P:$P,0)),"",INDEX(Item_Calc!$1:$1048576,MATCH($A53&amp;IF(J$37=0,"","_"&amp;J$37),Item_Calc!$P:$P,0),17)))</f>
        <v/>
      </c>
      <c r="K53" s="130" t="str">
        <f>IF($T$1="非表示","",IF(ISERROR(MATCH($A53&amp;IF(K$37=0,"","_"&amp;K$37),Item_Calc!$P:$P,0)),"",INDEX(Item_Calc!$1:$1048576,MATCH($A53&amp;IF(K$37=0,"","_"&amp;K$37),Item_Calc!$P:$P,0),17)))</f>
        <v/>
      </c>
      <c r="L53" s="130" t="str">
        <f>IF($T$1="非表示","",IF(ISERROR(MATCH($A53&amp;IF(L$37=0,"","_"&amp;L$37),Item_Calc!$P:$P,0)),"",INDEX(Item_Calc!$1:$1048576,MATCH($A53&amp;IF(L$37=0,"","_"&amp;L$37),Item_Calc!$P:$P,0),17)))</f>
        <v/>
      </c>
      <c r="M53" s="130" t="str">
        <f>IF($T$1="非表示","",IF(ISERROR(MATCH($A53&amp;IF(M$37=0,"","_"&amp;M$37),Item_Calc!$P:$P,0)),"",INDEX(Item_Calc!$1:$1048576,MATCH($A53&amp;IF(M$37=0,"","_"&amp;M$37),Item_Calc!$P:$P,0),17)))</f>
        <v/>
      </c>
      <c r="N53" s="130" t="str">
        <f>IF($T$1="非表示","",IF(ISERROR(MATCH($A53&amp;IF(N$37=0,"","_"&amp;N$37),Item_Calc!$P:$P,0)),"",INDEX(Item_Calc!$1:$1048576,MATCH($A53&amp;IF(N$37=0,"","_"&amp;N$37),Item_Calc!$P:$P,0),17)))</f>
        <v/>
      </c>
      <c r="O53" s="130" t="str">
        <f>IF($T$1="非表示","",IF(ISERROR(MATCH($A53&amp;IF(O$37=0,"","_"&amp;O$37),Item_Calc!$P:$P,0)),"",INDEX(Item_Calc!$1:$1048576,MATCH($A53&amp;IF(O$37=0,"","_"&amp;O$37),Item_Calc!$P:$P,0),17)))</f>
        <v/>
      </c>
      <c r="P53" s="132" t="str">
        <f>IF($T$1="非表示","",IF(ISERROR(MATCH($A53&amp;IF(P$37=0,"","_"&amp;P$37),Item_Calc!$P:$P,0)),"",INDEX(Item_Calc!$1:$1048576,MATCH($A53&amp;IF(P$37=0,"","_"&amp;P$37),Item_Calc!$P:$P,0),17)))</f>
        <v/>
      </c>
      <c r="Q53" s="129">
        <f t="shared" si="9"/>
        <v>46</v>
      </c>
      <c r="R53" s="148">
        <f t="shared" si="10"/>
        <v>40955</v>
      </c>
      <c r="S53" s="138">
        <f t="shared" si="12"/>
        <v>40955</v>
      </c>
      <c r="U53" s="1" t="str">
        <f ca="1">IF(INDEX(Holiday!$E:$E,ROW(),1)=0,"",INDEX(Holiday!$E:$E,ROW(),1))</f>
        <v/>
      </c>
    </row>
    <row r="54" spans="1:21" ht="12.6" customHeight="1" x14ac:dyDescent="0.15">
      <c r="A54" s="131">
        <f t="shared" si="13"/>
        <v>40956</v>
      </c>
      <c r="B54" s="137">
        <f t="shared" si="11"/>
        <v>40956</v>
      </c>
      <c r="C54" s="189" t="str">
        <f>IF($T$1="非表示","",IF(ISERROR(MATCH($A54&amp;IF(C$37=0,"","_"&amp;C$37),Item_Calc!$P:$P,0)),"",INDEX(Item_Calc!$1:$1048576,MATCH($A54&amp;IF(C$37=0,"","_"&amp;C$37),Item_Calc!$P:$P,0),17)))</f>
        <v/>
      </c>
      <c r="D54" s="190" t="str">
        <f>IF($T$1="非表示","",IF(ISERROR(MATCH($A54&amp;IF(D$37=0,"","_"&amp;D$37),Item_Calc!$P:$P,0)),"",INDEX(Item_Calc!$1:$1048576,MATCH($A54&amp;IF(D$37=0,"","_"&amp;D$37),Item_Calc!$P:$P,0),17)))</f>
        <v/>
      </c>
      <c r="E54" s="190" t="str">
        <f>IF($T$1="非表示","",IF(ISERROR(MATCH($A54&amp;IF(E$37=0,"","_"&amp;E$37),Item_Calc!$P:$P,0)),"",INDEX(Item_Calc!$1:$1048576,MATCH($A54&amp;IF(E$37=0,"","_"&amp;E$37),Item_Calc!$P:$P,0),17)))</f>
        <v/>
      </c>
      <c r="F54" s="130" t="str">
        <f>IF($T$1="非表示","",IF(ISERROR(MATCH($A54&amp;IF(F$37=0,"","_"&amp;F$37),Item_Calc!$P:$P,0)),"",INDEX(Item_Calc!$1:$1048576,MATCH($A54&amp;IF(F$37=0,"","_"&amp;F$37),Item_Calc!$P:$P,0),17)))</f>
        <v/>
      </c>
      <c r="G54" s="130" t="str">
        <f>IF($T$1="非表示","",IF(ISERROR(MATCH($A54&amp;IF(G$37=0,"","_"&amp;G$37),Item_Calc!$P:$P,0)),"",INDEX(Item_Calc!$1:$1048576,MATCH($A54&amp;IF(G$37=0,"","_"&amp;G$37),Item_Calc!$P:$P,0),17)))</f>
        <v/>
      </c>
      <c r="H54" s="130" t="str">
        <f>IF($T$1="非表示","",IF(ISERROR(MATCH($A54&amp;IF(H$37=0,"","_"&amp;H$37),Item_Calc!$P:$P,0)),"",INDEX(Item_Calc!$1:$1048576,MATCH($A54&amp;IF(H$37=0,"","_"&amp;H$37),Item_Calc!$P:$P,0),17)))</f>
        <v/>
      </c>
      <c r="I54" s="130" t="str">
        <f>IF($T$1="非表示","",IF(ISERROR(MATCH($A54&amp;IF(I$37=0,"","_"&amp;I$37),Item_Calc!$P:$P,0)),"",INDEX(Item_Calc!$1:$1048576,MATCH($A54&amp;IF(I$37=0,"","_"&amp;I$37),Item_Calc!$P:$P,0),17)))</f>
        <v/>
      </c>
      <c r="J54" s="130" t="str">
        <f>IF($T$1="非表示","",IF(ISERROR(MATCH($A54&amp;IF(J$37=0,"","_"&amp;J$37),Item_Calc!$P:$P,0)),"",INDEX(Item_Calc!$1:$1048576,MATCH($A54&amp;IF(J$37=0,"","_"&amp;J$37),Item_Calc!$P:$P,0),17)))</f>
        <v/>
      </c>
      <c r="K54" s="130" t="str">
        <f>IF($T$1="非表示","",IF(ISERROR(MATCH($A54&amp;IF(K$37=0,"","_"&amp;K$37),Item_Calc!$P:$P,0)),"",INDEX(Item_Calc!$1:$1048576,MATCH($A54&amp;IF(K$37=0,"","_"&amp;K$37),Item_Calc!$P:$P,0),17)))</f>
        <v/>
      </c>
      <c r="L54" s="130" t="str">
        <f>IF($T$1="非表示","",IF(ISERROR(MATCH($A54&amp;IF(L$37=0,"","_"&amp;L$37),Item_Calc!$P:$P,0)),"",INDEX(Item_Calc!$1:$1048576,MATCH($A54&amp;IF(L$37=0,"","_"&amp;L$37),Item_Calc!$P:$P,0),17)))</f>
        <v/>
      </c>
      <c r="M54" s="130" t="str">
        <f>IF($T$1="非表示","",IF(ISERROR(MATCH($A54&amp;IF(M$37=0,"","_"&amp;M$37),Item_Calc!$P:$P,0)),"",INDEX(Item_Calc!$1:$1048576,MATCH($A54&amp;IF(M$37=0,"","_"&amp;M$37),Item_Calc!$P:$P,0),17)))</f>
        <v/>
      </c>
      <c r="N54" s="130" t="str">
        <f>IF($T$1="非表示","",IF(ISERROR(MATCH($A54&amp;IF(N$37=0,"","_"&amp;N$37),Item_Calc!$P:$P,0)),"",INDEX(Item_Calc!$1:$1048576,MATCH($A54&amp;IF(N$37=0,"","_"&amp;N$37),Item_Calc!$P:$P,0),17)))</f>
        <v/>
      </c>
      <c r="O54" s="130" t="str">
        <f>IF($T$1="非表示","",IF(ISERROR(MATCH($A54&amp;IF(O$37=0,"","_"&amp;O$37),Item_Calc!$P:$P,0)),"",INDEX(Item_Calc!$1:$1048576,MATCH($A54&amp;IF(O$37=0,"","_"&amp;O$37),Item_Calc!$P:$P,0),17)))</f>
        <v/>
      </c>
      <c r="P54" s="132" t="str">
        <f>IF($T$1="非表示","",IF(ISERROR(MATCH($A54&amp;IF(P$37=0,"","_"&amp;P$37),Item_Calc!$P:$P,0)),"",INDEX(Item_Calc!$1:$1048576,MATCH($A54&amp;IF(P$37=0,"","_"&amp;P$37),Item_Calc!$P:$P,0),17)))</f>
        <v/>
      </c>
      <c r="Q54" s="129">
        <f t="shared" si="9"/>
        <v>47</v>
      </c>
      <c r="R54" s="148">
        <f t="shared" si="10"/>
        <v>40956</v>
      </c>
      <c r="S54" s="138">
        <f t="shared" si="12"/>
        <v>40956</v>
      </c>
      <c r="U54" s="1">
        <f ca="1">IF(INDEX(Holiday!$E:$E,ROW(),1)=0,"",INDEX(Holiday!$E:$E,ROW(),1))</f>
        <v>41028</v>
      </c>
    </row>
    <row r="55" spans="1:21" ht="12.6" customHeight="1" x14ac:dyDescent="0.15">
      <c r="A55" s="131">
        <f t="shared" si="13"/>
        <v>40957</v>
      </c>
      <c r="B55" s="137">
        <f t="shared" si="11"/>
        <v>40957</v>
      </c>
      <c r="C55" s="189" t="str">
        <f>IF($T$1="非表示","",IF(ISERROR(MATCH($A55&amp;IF(C$37=0,"","_"&amp;C$37),Item_Calc!$P:$P,0)),"",INDEX(Item_Calc!$1:$1048576,MATCH($A55&amp;IF(C$37=0,"","_"&amp;C$37),Item_Calc!$P:$P,0),17)))</f>
        <v/>
      </c>
      <c r="D55" s="190" t="str">
        <f>IF($T$1="非表示","",IF(ISERROR(MATCH($A55&amp;IF(D$37=0,"","_"&amp;D$37),Item_Calc!$P:$P,0)),"",INDEX(Item_Calc!$1:$1048576,MATCH($A55&amp;IF(D$37=0,"","_"&amp;D$37),Item_Calc!$P:$P,0),17)))</f>
        <v/>
      </c>
      <c r="E55" s="190" t="str">
        <f>IF($T$1="非表示","",IF(ISERROR(MATCH($A55&amp;IF(E$37=0,"","_"&amp;E$37),Item_Calc!$P:$P,0)),"",INDEX(Item_Calc!$1:$1048576,MATCH($A55&amp;IF(E$37=0,"","_"&amp;E$37),Item_Calc!$P:$P,0),17)))</f>
        <v/>
      </c>
      <c r="F55" s="130" t="str">
        <f>IF($T$1="非表示","",IF(ISERROR(MATCH($A55&amp;IF(F$37=0,"","_"&amp;F$37),Item_Calc!$P:$P,0)),"",INDEX(Item_Calc!$1:$1048576,MATCH($A55&amp;IF(F$37=0,"","_"&amp;F$37),Item_Calc!$P:$P,0),17)))</f>
        <v/>
      </c>
      <c r="G55" s="130" t="str">
        <f>IF($T$1="非表示","",IF(ISERROR(MATCH($A55&amp;IF(G$37=0,"","_"&amp;G$37),Item_Calc!$P:$P,0)),"",INDEX(Item_Calc!$1:$1048576,MATCH($A55&amp;IF(G$37=0,"","_"&amp;G$37),Item_Calc!$P:$P,0),17)))</f>
        <v/>
      </c>
      <c r="H55" s="130" t="str">
        <f>IF($T$1="非表示","",IF(ISERROR(MATCH($A55&amp;IF(H$37=0,"","_"&amp;H$37),Item_Calc!$P:$P,0)),"",INDEX(Item_Calc!$1:$1048576,MATCH($A55&amp;IF(H$37=0,"","_"&amp;H$37),Item_Calc!$P:$P,0),17)))</f>
        <v/>
      </c>
      <c r="I55" s="130" t="str">
        <f>IF($T$1="非表示","",IF(ISERROR(MATCH($A55&amp;IF(I$37=0,"","_"&amp;I$37),Item_Calc!$P:$P,0)),"",INDEX(Item_Calc!$1:$1048576,MATCH($A55&amp;IF(I$37=0,"","_"&amp;I$37),Item_Calc!$P:$P,0),17)))</f>
        <v/>
      </c>
      <c r="J55" s="130" t="str">
        <f>IF($T$1="非表示","",IF(ISERROR(MATCH($A55&amp;IF(J$37=0,"","_"&amp;J$37),Item_Calc!$P:$P,0)),"",INDEX(Item_Calc!$1:$1048576,MATCH($A55&amp;IF(J$37=0,"","_"&amp;J$37),Item_Calc!$P:$P,0),17)))</f>
        <v/>
      </c>
      <c r="K55" s="130" t="str">
        <f>IF($T$1="非表示","",IF(ISERROR(MATCH($A55&amp;IF(K$37=0,"","_"&amp;K$37),Item_Calc!$P:$P,0)),"",INDEX(Item_Calc!$1:$1048576,MATCH($A55&amp;IF(K$37=0,"","_"&amp;K$37),Item_Calc!$P:$P,0),17)))</f>
        <v/>
      </c>
      <c r="L55" s="130" t="str">
        <f>IF($T$1="非表示","",IF(ISERROR(MATCH($A55&amp;IF(L$37=0,"","_"&amp;L$37),Item_Calc!$P:$P,0)),"",INDEX(Item_Calc!$1:$1048576,MATCH($A55&amp;IF(L$37=0,"","_"&amp;L$37),Item_Calc!$P:$P,0),17)))</f>
        <v/>
      </c>
      <c r="M55" s="130" t="str">
        <f>IF($T$1="非表示","",IF(ISERROR(MATCH($A55&amp;IF(M$37=0,"","_"&amp;M$37),Item_Calc!$P:$P,0)),"",INDEX(Item_Calc!$1:$1048576,MATCH($A55&amp;IF(M$37=0,"","_"&amp;M$37),Item_Calc!$P:$P,0),17)))</f>
        <v/>
      </c>
      <c r="N55" s="130" t="str">
        <f>IF($T$1="非表示","",IF(ISERROR(MATCH($A55&amp;IF(N$37=0,"","_"&amp;N$37),Item_Calc!$P:$P,0)),"",INDEX(Item_Calc!$1:$1048576,MATCH($A55&amp;IF(N$37=0,"","_"&amp;N$37),Item_Calc!$P:$P,0),17)))</f>
        <v/>
      </c>
      <c r="O55" s="130" t="str">
        <f>IF($T$1="非表示","",IF(ISERROR(MATCH($A55&amp;IF(O$37=0,"","_"&amp;O$37),Item_Calc!$P:$P,0)),"",INDEX(Item_Calc!$1:$1048576,MATCH($A55&amp;IF(O$37=0,"","_"&amp;O$37),Item_Calc!$P:$P,0),17)))</f>
        <v/>
      </c>
      <c r="P55" s="132" t="str">
        <f>IF($T$1="非表示","",IF(ISERROR(MATCH($A55&amp;IF(P$37=0,"","_"&amp;P$37),Item_Calc!$P:$P,0)),"",INDEX(Item_Calc!$1:$1048576,MATCH($A55&amp;IF(P$37=0,"","_"&amp;P$37),Item_Calc!$P:$P,0),17)))</f>
        <v/>
      </c>
      <c r="Q55" s="129">
        <f t="shared" si="9"/>
        <v>48</v>
      </c>
      <c r="R55" s="148">
        <f t="shared" si="10"/>
        <v>40957</v>
      </c>
      <c r="S55" s="138">
        <f t="shared" si="12"/>
        <v>40957</v>
      </c>
      <c r="U55" s="1">
        <f ca="1">IF(INDEX(Holiday!$E:$E,ROW(),1)=0,"",INDEX(Holiday!$E:$E,ROW(),1))</f>
        <v>41029</v>
      </c>
    </row>
    <row r="56" spans="1:21" ht="12.6" customHeight="1" x14ac:dyDescent="0.15">
      <c r="A56" s="131">
        <f t="shared" si="13"/>
        <v>40958</v>
      </c>
      <c r="B56" s="137">
        <f t="shared" si="11"/>
        <v>40958</v>
      </c>
      <c r="C56" s="189" t="str">
        <f>IF($T$1="非表示","",IF(ISERROR(MATCH($A56&amp;IF(C$37=0,"","_"&amp;C$37),Item_Calc!$P:$P,0)),"",INDEX(Item_Calc!$1:$1048576,MATCH($A56&amp;IF(C$37=0,"","_"&amp;C$37),Item_Calc!$P:$P,0),17)))</f>
        <v/>
      </c>
      <c r="D56" s="190" t="str">
        <f>IF($T$1="非表示","",IF(ISERROR(MATCH($A56&amp;IF(D$37=0,"","_"&amp;D$37),Item_Calc!$P:$P,0)),"",INDEX(Item_Calc!$1:$1048576,MATCH($A56&amp;IF(D$37=0,"","_"&amp;D$37),Item_Calc!$P:$P,0),17)))</f>
        <v/>
      </c>
      <c r="E56" s="190" t="str">
        <f>IF($T$1="非表示","",IF(ISERROR(MATCH($A56&amp;IF(E$37=0,"","_"&amp;E$37),Item_Calc!$P:$P,0)),"",INDEX(Item_Calc!$1:$1048576,MATCH($A56&amp;IF(E$37=0,"","_"&amp;E$37),Item_Calc!$P:$P,0),17)))</f>
        <v/>
      </c>
      <c r="F56" s="130" t="str">
        <f>IF($T$1="非表示","",IF(ISERROR(MATCH($A56&amp;IF(F$37=0,"","_"&amp;F$37),Item_Calc!$P:$P,0)),"",INDEX(Item_Calc!$1:$1048576,MATCH($A56&amp;IF(F$37=0,"","_"&amp;F$37),Item_Calc!$P:$P,0),17)))</f>
        <v/>
      </c>
      <c r="G56" s="130" t="str">
        <f>IF($T$1="非表示","",IF(ISERROR(MATCH($A56&amp;IF(G$37=0,"","_"&amp;G$37),Item_Calc!$P:$P,0)),"",INDEX(Item_Calc!$1:$1048576,MATCH($A56&amp;IF(G$37=0,"","_"&amp;G$37),Item_Calc!$P:$P,0),17)))</f>
        <v/>
      </c>
      <c r="H56" s="130" t="str">
        <f>IF($T$1="非表示","",IF(ISERROR(MATCH($A56&amp;IF(H$37=0,"","_"&amp;H$37),Item_Calc!$P:$P,0)),"",INDEX(Item_Calc!$1:$1048576,MATCH($A56&amp;IF(H$37=0,"","_"&amp;H$37),Item_Calc!$P:$P,0),17)))</f>
        <v/>
      </c>
      <c r="I56" s="130" t="str">
        <f>IF($T$1="非表示","",IF(ISERROR(MATCH($A56&amp;IF(I$37=0,"","_"&amp;I$37),Item_Calc!$P:$P,0)),"",INDEX(Item_Calc!$1:$1048576,MATCH($A56&amp;IF(I$37=0,"","_"&amp;I$37),Item_Calc!$P:$P,0),17)))</f>
        <v/>
      </c>
      <c r="J56" s="130" t="str">
        <f>IF($T$1="非表示","",IF(ISERROR(MATCH($A56&amp;IF(J$37=0,"","_"&amp;J$37),Item_Calc!$P:$P,0)),"",INDEX(Item_Calc!$1:$1048576,MATCH($A56&amp;IF(J$37=0,"","_"&amp;J$37),Item_Calc!$P:$P,0),17)))</f>
        <v/>
      </c>
      <c r="K56" s="130" t="str">
        <f>IF($T$1="非表示","",IF(ISERROR(MATCH($A56&amp;IF(K$37=0,"","_"&amp;K$37),Item_Calc!$P:$P,0)),"",INDEX(Item_Calc!$1:$1048576,MATCH($A56&amp;IF(K$37=0,"","_"&amp;K$37),Item_Calc!$P:$P,0),17)))</f>
        <v/>
      </c>
      <c r="L56" s="130" t="str">
        <f>IF($T$1="非表示","",IF(ISERROR(MATCH($A56&amp;IF(L$37=0,"","_"&amp;L$37),Item_Calc!$P:$P,0)),"",INDEX(Item_Calc!$1:$1048576,MATCH($A56&amp;IF(L$37=0,"","_"&amp;L$37),Item_Calc!$P:$P,0),17)))</f>
        <v/>
      </c>
      <c r="M56" s="130" t="str">
        <f>IF($T$1="非表示","",IF(ISERROR(MATCH($A56&amp;IF(M$37=0,"","_"&amp;M$37),Item_Calc!$P:$P,0)),"",INDEX(Item_Calc!$1:$1048576,MATCH($A56&amp;IF(M$37=0,"","_"&amp;M$37),Item_Calc!$P:$P,0),17)))</f>
        <v/>
      </c>
      <c r="N56" s="130" t="str">
        <f>IF($T$1="非表示","",IF(ISERROR(MATCH($A56&amp;IF(N$37=0,"","_"&amp;N$37),Item_Calc!$P:$P,0)),"",INDEX(Item_Calc!$1:$1048576,MATCH($A56&amp;IF(N$37=0,"","_"&amp;N$37),Item_Calc!$P:$P,0),17)))</f>
        <v/>
      </c>
      <c r="O56" s="130" t="str">
        <f>IF($T$1="非表示","",IF(ISERROR(MATCH($A56&amp;IF(O$37=0,"","_"&amp;O$37),Item_Calc!$P:$P,0)),"",INDEX(Item_Calc!$1:$1048576,MATCH($A56&amp;IF(O$37=0,"","_"&amp;O$37),Item_Calc!$P:$P,0),17)))</f>
        <v/>
      </c>
      <c r="P56" s="132" t="str">
        <f>IF($T$1="非表示","",IF(ISERROR(MATCH($A56&amp;IF(P$37=0,"","_"&amp;P$37),Item_Calc!$P:$P,0)),"",INDEX(Item_Calc!$1:$1048576,MATCH($A56&amp;IF(P$37=0,"","_"&amp;P$37),Item_Calc!$P:$P,0),17)))</f>
        <v/>
      </c>
      <c r="Q56" s="129">
        <f t="shared" si="9"/>
        <v>49</v>
      </c>
      <c r="R56" s="148">
        <f t="shared" si="10"/>
        <v>40958</v>
      </c>
      <c r="S56" s="138">
        <f t="shared" si="12"/>
        <v>40958</v>
      </c>
      <c r="U56" s="1" t="str">
        <f ca="1">IF(INDEX(Holiday!$E:$E,ROW(),1)=0,"",INDEX(Holiday!$E:$E,ROW(),1))</f>
        <v/>
      </c>
    </row>
    <row r="57" spans="1:21" ht="12.6" customHeight="1" x14ac:dyDescent="0.15">
      <c r="A57" s="131">
        <f t="shared" si="13"/>
        <v>40959</v>
      </c>
      <c r="B57" s="137">
        <f t="shared" si="11"/>
        <v>40959</v>
      </c>
      <c r="C57" s="189" t="str">
        <f>IF($T$1="非表示","",IF(ISERROR(MATCH($A57&amp;IF(C$37=0,"","_"&amp;C$37),Item_Calc!$P:$P,0)),"",INDEX(Item_Calc!$1:$1048576,MATCH($A57&amp;IF(C$37=0,"","_"&amp;C$37),Item_Calc!$P:$P,0),17)))</f>
        <v/>
      </c>
      <c r="D57" s="190" t="str">
        <f>IF($T$1="非表示","",IF(ISERROR(MATCH($A57&amp;IF(D$37=0,"","_"&amp;D$37),Item_Calc!$P:$P,0)),"",INDEX(Item_Calc!$1:$1048576,MATCH($A57&amp;IF(D$37=0,"","_"&amp;D$37),Item_Calc!$P:$P,0),17)))</f>
        <v/>
      </c>
      <c r="E57" s="190" t="str">
        <f>IF($T$1="非表示","",IF(ISERROR(MATCH($A57&amp;IF(E$37=0,"","_"&amp;E$37),Item_Calc!$P:$P,0)),"",INDEX(Item_Calc!$1:$1048576,MATCH($A57&amp;IF(E$37=0,"","_"&amp;E$37),Item_Calc!$P:$P,0),17)))</f>
        <v/>
      </c>
      <c r="F57" s="130" t="str">
        <f>IF($T$1="非表示","",IF(ISERROR(MATCH($A57&amp;IF(F$37=0,"","_"&amp;F$37),Item_Calc!$P:$P,0)),"",INDEX(Item_Calc!$1:$1048576,MATCH($A57&amp;IF(F$37=0,"","_"&amp;F$37),Item_Calc!$P:$P,0),17)))</f>
        <v/>
      </c>
      <c r="G57" s="130" t="str">
        <f>IF($T$1="非表示","",IF(ISERROR(MATCH($A57&amp;IF(G$37=0,"","_"&amp;G$37),Item_Calc!$P:$P,0)),"",INDEX(Item_Calc!$1:$1048576,MATCH($A57&amp;IF(G$37=0,"","_"&amp;G$37),Item_Calc!$P:$P,0),17)))</f>
        <v/>
      </c>
      <c r="H57" s="130" t="str">
        <f>IF($T$1="非表示","",IF(ISERROR(MATCH($A57&amp;IF(H$37=0,"","_"&amp;H$37),Item_Calc!$P:$P,0)),"",INDEX(Item_Calc!$1:$1048576,MATCH($A57&amp;IF(H$37=0,"","_"&amp;H$37),Item_Calc!$P:$P,0),17)))</f>
        <v/>
      </c>
      <c r="I57" s="130" t="str">
        <f>IF($T$1="非表示","",IF(ISERROR(MATCH($A57&amp;IF(I$37=0,"","_"&amp;I$37),Item_Calc!$P:$P,0)),"",INDEX(Item_Calc!$1:$1048576,MATCH($A57&amp;IF(I$37=0,"","_"&amp;I$37),Item_Calc!$P:$P,0),17)))</f>
        <v/>
      </c>
      <c r="J57" s="130" t="str">
        <f>IF($T$1="非表示","",IF(ISERROR(MATCH($A57&amp;IF(J$37=0,"","_"&amp;J$37),Item_Calc!$P:$P,0)),"",INDEX(Item_Calc!$1:$1048576,MATCH($A57&amp;IF(J$37=0,"","_"&amp;J$37),Item_Calc!$P:$P,0),17)))</f>
        <v/>
      </c>
      <c r="K57" s="130" t="str">
        <f>IF($T$1="非表示","",IF(ISERROR(MATCH($A57&amp;IF(K$37=0,"","_"&amp;K$37),Item_Calc!$P:$P,0)),"",INDEX(Item_Calc!$1:$1048576,MATCH($A57&amp;IF(K$37=0,"","_"&amp;K$37),Item_Calc!$P:$P,0),17)))</f>
        <v/>
      </c>
      <c r="L57" s="130" t="str">
        <f>IF($T$1="非表示","",IF(ISERROR(MATCH($A57&amp;IF(L$37=0,"","_"&amp;L$37),Item_Calc!$P:$P,0)),"",INDEX(Item_Calc!$1:$1048576,MATCH($A57&amp;IF(L$37=0,"","_"&amp;L$37),Item_Calc!$P:$P,0),17)))</f>
        <v/>
      </c>
      <c r="M57" s="130" t="str">
        <f>IF($T$1="非表示","",IF(ISERROR(MATCH($A57&amp;IF(M$37=0,"","_"&amp;M$37),Item_Calc!$P:$P,0)),"",INDEX(Item_Calc!$1:$1048576,MATCH($A57&amp;IF(M$37=0,"","_"&amp;M$37),Item_Calc!$P:$P,0),17)))</f>
        <v/>
      </c>
      <c r="N57" s="130" t="str">
        <f>IF($T$1="非表示","",IF(ISERROR(MATCH($A57&amp;IF(N$37=0,"","_"&amp;N$37),Item_Calc!$P:$P,0)),"",INDEX(Item_Calc!$1:$1048576,MATCH($A57&amp;IF(N$37=0,"","_"&amp;N$37),Item_Calc!$P:$P,0),17)))</f>
        <v/>
      </c>
      <c r="O57" s="130" t="str">
        <f>IF($T$1="非表示","",IF(ISERROR(MATCH($A57&amp;IF(O$37=0,"","_"&amp;O$37),Item_Calc!$P:$P,0)),"",INDEX(Item_Calc!$1:$1048576,MATCH($A57&amp;IF(O$37=0,"","_"&amp;O$37),Item_Calc!$P:$P,0),17)))</f>
        <v/>
      </c>
      <c r="P57" s="132" t="str">
        <f>IF($T$1="非表示","",IF(ISERROR(MATCH($A57&amp;IF(P$37=0,"","_"&amp;P$37),Item_Calc!$P:$P,0)),"",INDEX(Item_Calc!$1:$1048576,MATCH($A57&amp;IF(P$37=0,"","_"&amp;P$37),Item_Calc!$P:$P,0),17)))</f>
        <v/>
      </c>
      <c r="Q57" s="129">
        <f t="shared" si="9"/>
        <v>50</v>
      </c>
      <c r="R57" s="148">
        <f t="shared" si="10"/>
        <v>40959</v>
      </c>
      <c r="S57" s="138">
        <f t="shared" si="12"/>
        <v>40959</v>
      </c>
      <c r="U57" s="1">
        <f ca="1">IF(INDEX(Holiday!$E:$E,ROW(),1)=0,"",INDEX(Holiday!$E:$E,ROW(),1))</f>
        <v>41032</v>
      </c>
    </row>
    <row r="58" spans="1:21" ht="12.6" customHeight="1" x14ac:dyDescent="0.15">
      <c r="A58" s="131">
        <f t="shared" si="13"/>
        <v>40960</v>
      </c>
      <c r="B58" s="137">
        <f t="shared" si="11"/>
        <v>40960</v>
      </c>
      <c r="C58" s="189" t="str">
        <f>IF($T$1="非表示","",IF(ISERROR(MATCH($A58&amp;IF(C$37=0,"","_"&amp;C$37),Item_Calc!$P:$P,0)),"",INDEX(Item_Calc!$1:$1048576,MATCH($A58&amp;IF(C$37=0,"","_"&amp;C$37),Item_Calc!$P:$P,0),17)))</f>
        <v/>
      </c>
      <c r="D58" s="190" t="str">
        <f>IF($T$1="非表示","",IF(ISERROR(MATCH($A58&amp;IF(D$37=0,"","_"&amp;D$37),Item_Calc!$P:$P,0)),"",INDEX(Item_Calc!$1:$1048576,MATCH($A58&amp;IF(D$37=0,"","_"&amp;D$37),Item_Calc!$P:$P,0),17)))</f>
        <v/>
      </c>
      <c r="E58" s="190" t="str">
        <f>IF($T$1="非表示","",IF(ISERROR(MATCH($A58&amp;IF(E$37=0,"","_"&amp;E$37),Item_Calc!$P:$P,0)),"",INDEX(Item_Calc!$1:$1048576,MATCH($A58&amp;IF(E$37=0,"","_"&amp;E$37),Item_Calc!$P:$P,0),17)))</f>
        <v/>
      </c>
      <c r="F58" s="130" t="str">
        <f>IF($T$1="非表示","",IF(ISERROR(MATCH($A58&amp;IF(F$37=0,"","_"&amp;F$37),Item_Calc!$P:$P,0)),"",INDEX(Item_Calc!$1:$1048576,MATCH($A58&amp;IF(F$37=0,"","_"&amp;F$37),Item_Calc!$P:$P,0),17)))</f>
        <v/>
      </c>
      <c r="G58" s="130" t="str">
        <f>IF($T$1="非表示","",IF(ISERROR(MATCH($A58&amp;IF(G$37=0,"","_"&amp;G$37),Item_Calc!$P:$P,0)),"",INDEX(Item_Calc!$1:$1048576,MATCH($A58&amp;IF(G$37=0,"","_"&amp;G$37),Item_Calc!$P:$P,0),17)))</f>
        <v/>
      </c>
      <c r="H58" s="130" t="str">
        <f>IF($T$1="非表示","",IF(ISERROR(MATCH($A58&amp;IF(H$37=0,"","_"&amp;H$37),Item_Calc!$P:$P,0)),"",INDEX(Item_Calc!$1:$1048576,MATCH($A58&amp;IF(H$37=0,"","_"&amp;H$37),Item_Calc!$P:$P,0),17)))</f>
        <v/>
      </c>
      <c r="I58" s="130" t="str">
        <f>IF($T$1="非表示","",IF(ISERROR(MATCH($A58&amp;IF(I$37=0,"","_"&amp;I$37),Item_Calc!$P:$P,0)),"",INDEX(Item_Calc!$1:$1048576,MATCH($A58&amp;IF(I$37=0,"","_"&amp;I$37),Item_Calc!$P:$P,0),17)))</f>
        <v/>
      </c>
      <c r="J58" s="130" t="str">
        <f>IF($T$1="非表示","",IF(ISERROR(MATCH($A58&amp;IF(J$37=0,"","_"&amp;J$37),Item_Calc!$P:$P,0)),"",INDEX(Item_Calc!$1:$1048576,MATCH($A58&amp;IF(J$37=0,"","_"&amp;J$37),Item_Calc!$P:$P,0),17)))</f>
        <v/>
      </c>
      <c r="K58" s="130" t="str">
        <f>IF($T$1="非表示","",IF(ISERROR(MATCH($A58&amp;IF(K$37=0,"","_"&amp;K$37),Item_Calc!$P:$P,0)),"",INDEX(Item_Calc!$1:$1048576,MATCH($A58&amp;IF(K$37=0,"","_"&amp;K$37),Item_Calc!$P:$P,0),17)))</f>
        <v/>
      </c>
      <c r="L58" s="130" t="str">
        <f>IF($T$1="非表示","",IF(ISERROR(MATCH($A58&amp;IF(L$37=0,"","_"&amp;L$37),Item_Calc!$P:$P,0)),"",INDEX(Item_Calc!$1:$1048576,MATCH($A58&amp;IF(L$37=0,"","_"&amp;L$37),Item_Calc!$P:$P,0),17)))</f>
        <v/>
      </c>
      <c r="M58" s="130" t="str">
        <f>IF($T$1="非表示","",IF(ISERROR(MATCH($A58&amp;IF(M$37=0,"","_"&amp;M$37),Item_Calc!$P:$P,0)),"",INDEX(Item_Calc!$1:$1048576,MATCH($A58&amp;IF(M$37=0,"","_"&amp;M$37),Item_Calc!$P:$P,0),17)))</f>
        <v/>
      </c>
      <c r="N58" s="130" t="str">
        <f>IF($T$1="非表示","",IF(ISERROR(MATCH($A58&amp;IF(N$37=0,"","_"&amp;N$37),Item_Calc!$P:$P,0)),"",INDEX(Item_Calc!$1:$1048576,MATCH($A58&amp;IF(N$37=0,"","_"&amp;N$37),Item_Calc!$P:$P,0),17)))</f>
        <v/>
      </c>
      <c r="O58" s="130" t="str">
        <f>IF($T$1="非表示","",IF(ISERROR(MATCH($A58&amp;IF(O$37=0,"","_"&amp;O$37),Item_Calc!$P:$P,0)),"",INDEX(Item_Calc!$1:$1048576,MATCH($A58&amp;IF(O$37=0,"","_"&amp;O$37),Item_Calc!$P:$P,0),17)))</f>
        <v/>
      </c>
      <c r="P58" s="132" t="str">
        <f>IF($T$1="非表示","",IF(ISERROR(MATCH($A58&amp;IF(P$37=0,"","_"&amp;P$37),Item_Calc!$P:$P,0)),"",INDEX(Item_Calc!$1:$1048576,MATCH($A58&amp;IF(P$37=0,"","_"&amp;P$37),Item_Calc!$P:$P,0),17)))</f>
        <v/>
      </c>
      <c r="Q58" s="129">
        <f t="shared" si="9"/>
        <v>51</v>
      </c>
      <c r="R58" s="148">
        <f t="shared" si="10"/>
        <v>40960</v>
      </c>
      <c r="S58" s="138">
        <f t="shared" si="12"/>
        <v>40960</v>
      </c>
      <c r="U58" s="1">
        <f ca="1">IF(INDEX(Holiday!$E:$E,ROW(),1)=0,"",INDEX(Holiday!$E:$E,ROW(),1))</f>
        <v>41033</v>
      </c>
    </row>
    <row r="59" spans="1:21" ht="12.6" customHeight="1" x14ac:dyDescent="0.15">
      <c r="A59" s="131">
        <f t="shared" si="13"/>
        <v>40961</v>
      </c>
      <c r="B59" s="137">
        <f t="shared" si="11"/>
        <v>40961</v>
      </c>
      <c r="C59" s="189" t="str">
        <f>IF($T$1="非表示","",IF(ISERROR(MATCH($A59&amp;IF(C$37=0,"","_"&amp;C$37),Item_Calc!$P:$P,0)),"",INDEX(Item_Calc!$1:$1048576,MATCH($A59&amp;IF(C$37=0,"","_"&amp;C$37),Item_Calc!$P:$P,0),17)))</f>
        <v/>
      </c>
      <c r="D59" s="190" t="str">
        <f>IF($T$1="非表示","",IF(ISERROR(MATCH($A59&amp;IF(D$37=0,"","_"&amp;D$37),Item_Calc!$P:$P,0)),"",INDEX(Item_Calc!$1:$1048576,MATCH($A59&amp;IF(D$37=0,"","_"&amp;D$37),Item_Calc!$P:$P,0),17)))</f>
        <v/>
      </c>
      <c r="E59" s="190" t="str">
        <f>IF($T$1="非表示","",IF(ISERROR(MATCH($A59&amp;IF(E$37=0,"","_"&amp;E$37),Item_Calc!$P:$P,0)),"",INDEX(Item_Calc!$1:$1048576,MATCH($A59&amp;IF(E$37=0,"","_"&amp;E$37),Item_Calc!$P:$P,0),17)))</f>
        <v/>
      </c>
      <c r="F59" s="130" t="str">
        <f>IF($T$1="非表示","",IF(ISERROR(MATCH($A59&amp;IF(F$37=0,"","_"&amp;F$37),Item_Calc!$P:$P,0)),"",INDEX(Item_Calc!$1:$1048576,MATCH($A59&amp;IF(F$37=0,"","_"&amp;F$37),Item_Calc!$P:$P,0),17)))</f>
        <v/>
      </c>
      <c r="G59" s="130" t="str">
        <f>IF($T$1="非表示","",IF(ISERROR(MATCH($A59&amp;IF(G$37=0,"","_"&amp;G$37),Item_Calc!$P:$P,0)),"",INDEX(Item_Calc!$1:$1048576,MATCH($A59&amp;IF(G$37=0,"","_"&amp;G$37),Item_Calc!$P:$P,0),17)))</f>
        <v/>
      </c>
      <c r="H59" s="130" t="str">
        <f>IF($T$1="非表示","",IF(ISERROR(MATCH($A59&amp;IF(H$37=0,"","_"&amp;H$37),Item_Calc!$P:$P,0)),"",INDEX(Item_Calc!$1:$1048576,MATCH($A59&amp;IF(H$37=0,"","_"&amp;H$37),Item_Calc!$P:$P,0),17)))</f>
        <v/>
      </c>
      <c r="I59" s="130" t="str">
        <f>IF($T$1="非表示","",IF(ISERROR(MATCH($A59&amp;IF(I$37=0,"","_"&amp;I$37),Item_Calc!$P:$P,0)),"",INDEX(Item_Calc!$1:$1048576,MATCH($A59&amp;IF(I$37=0,"","_"&amp;I$37),Item_Calc!$P:$P,0),17)))</f>
        <v/>
      </c>
      <c r="J59" s="130" t="str">
        <f>IF($T$1="非表示","",IF(ISERROR(MATCH($A59&amp;IF(J$37=0,"","_"&amp;J$37),Item_Calc!$P:$P,0)),"",INDEX(Item_Calc!$1:$1048576,MATCH($A59&amp;IF(J$37=0,"","_"&amp;J$37),Item_Calc!$P:$P,0),17)))</f>
        <v/>
      </c>
      <c r="K59" s="130" t="str">
        <f>IF($T$1="非表示","",IF(ISERROR(MATCH($A59&amp;IF(K$37=0,"","_"&amp;K$37),Item_Calc!$P:$P,0)),"",INDEX(Item_Calc!$1:$1048576,MATCH($A59&amp;IF(K$37=0,"","_"&amp;K$37),Item_Calc!$P:$P,0),17)))</f>
        <v/>
      </c>
      <c r="L59" s="130" t="str">
        <f>IF($T$1="非表示","",IF(ISERROR(MATCH($A59&amp;IF(L$37=0,"","_"&amp;L$37),Item_Calc!$P:$P,0)),"",INDEX(Item_Calc!$1:$1048576,MATCH($A59&amp;IF(L$37=0,"","_"&amp;L$37),Item_Calc!$P:$P,0),17)))</f>
        <v/>
      </c>
      <c r="M59" s="130" t="str">
        <f>IF($T$1="非表示","",IF(ISERROR(MATCH($A59&amp;IF(M$37=0,"","_"&amp;M$37),Item_Calc!$P:$P,0)),"",INDEX(Item_Calc!$1:$1048576,MATCH($A59&amp;IF(M$37=0,"","_"&amp;M$37),Item_Calc!$P:$P,0),17)))</f>
        <v/>
      </c>
      <c r="N59" s="130" t="str">
        <f>IF($T$1="非表示","",IF(ISERROR(MATCH($A59&amp;IF(N$37=0,"","_"&amp;N$37),Item_Calc!$P:$P,0)),"",INDEX(Item_Calc!$1:$1048576,MATCH($A59&amp;IF(N$37=0,"","_"&amp;N$37),Item_Calc!$P:$P,0),17)))</f>
        <v/>
      </c>
      <c r="O59" s="130" t="str">
        <f>IF($T$1="非表示","",IF(ISERROR(MATCH($A59&amp;IF(O$37=0,"","_"&amp;O$37),Item_Calc!$P:$P,0)),"",INDEX(Item_Calc!$1:$1048576,MATCH($A59&amp;IF(O$37=0,"","_"&amp;O$37),Item_Calc!$P:$P,0),17)))</f>
        <v/>
      </c>
      <c r="P59" s="132" t="str">
        <f>IF($T$1="非表示","",IF(ISERROR(MATCH($A59&amp;IF(P$37=0,"","_"&amp;P$37),Item_Calc!$P:$P,0)),"",INDEX(Item_Calc!$1:$1048576,MATCH($A59&amp;IF(P$37=0,"","_"&amp;P$37),Item_Calc!$P:$P,0),17)))</f>
        <v/>
      </c>
      <c r="Q59" s="129">
        <f t="shared" si="9"/>
        <v>52</v>
      </c>
      <c r="R59" s="148">
        <f t="shared" si="10"/>
        <v>40961</v>
      </c>
      <c r="S59" s="138">
        <f t="shared" si="12"/>
        <v>40961</v>
      </c>
      <c r="U59" s="1">
        <f ca="1">IF(INDEX(Holiday!$E:$E,ROW(),1)=0,"",INDEX(Holiday!$E:$E,ROW(),1))</f>
        <v>41034</v>
      </c>
    </row>
    <row r="60" spans="1:21" ht="12.6" customHeight="1" x14ac:dyDescent="0.15">
      <c r="A60" s="131">
        <f t="shared" si="13"/>
        <v>40962</v>
      </c>
      <c r="B60" s="137">
        <f t="shared" si="11"/>
        <v>40962</v>
      </c>
      <c r="C60" s="189" t="str">
        <f>IF($T$1="非表示","",IF(ISERROR(MATCH($A60&amp;IF(C$37=0,"","_"&amp;C$37),Item_Calc!$P:$P,0)),"",INDEX(Item_Calc!$1:$1048576,MATCH($A60&amp;IF(C$37=0,"","_"&amp;C$37),Item_Calc!$P:$P,0),17)))</f>
        <v/>
      </c>
      <c r="D60" s="190" t="str">
        <f>IF($T$1="非表示","",IF(ISERROR(MATCH($A60&amp;IF(D$37=0,"","_"&amp;D$37),Item_Calc!$P:$P,0)),"",INDEX(Item_Calc!$1:$1048576,MATCH($A60&amp;IF(D$37=0,"","_"&amp;D$37),Item_Calc!$P:$P,0),17)))</f>
        <v/>
      </c>
      <c r="E60" s="190" t="str">
        <f>IF($T$1="非表示","",IF(ISERROR(MATCH($A60&amp;IF(E$37=0,"","_"&amp;E$37),Item_Calc!$P:$P,0)),"",INDEX(Item_Calc!$1:$1048576,MATCH($A60&amp;IF(E$37=0,"","_"&amp;E$37),Item_Calc!$P:$P,0),17)))</f>
        <v/>
      </c>
      <c r="F60" s="130" t="str">
        <f>IF($T$1="非表示","",IF(ISERROR(MATCH($A60&amp;IF(F$37=0,"","_"&amp;F$37),Item_Calc!$P:$P,0)),"",INDEX(Item_Calc!$1:$1048576,MATCH($A60&amp;IF(F$37=0,"","_"&amp;F$37),Item_Calc!$P:$P,0),17)))</f>
        <v/>
      </c>
      <c r="G60" s="130" t="str">
        <f>IF($T$1="非表示","",IF(ISERROR(MATCH($A60&amp;IF(G$37=0,"","_"&amp;G$37),Item_Calc!$P:$P,0)),"",INDEX(Item_Calc!$1:$1048576,MATCH($A60&amp;IF(G$37=0,"","_"&amp;G$37),Item_Calc!$P:$P,0),17)))</f>
        <v/>
      </c>
      <c r="H60" s="130" t="str">
        <f>IF($T$1="非表示","",IF(ISERROR(MATCH($A60&amp;IF(H$37=0,"","_"&amp;H$37),Item_Calc!$P:$P,0)),"",INDEX(Item_Calc!$1:$1048576,MATCH($A60&amp;IF(H$37=0,"","_"&amp;H$37),Item_Calc!$P:$P,0),17)))</f>
        <v/>
      </c>
      <c r="I60" s="130" t="str">
        <f>IF($T$1="非表示","",IF(ISERROR(MATCH($A60&amp;IF(I$37=0,"","_"&amp;I$37),Item_Calc!$P:$P,0)),"",INDEX(Item_Calc!$1:$1048576,MATCH($A60&amp;IF(I$37=0,"","_"&amp;I$37),Item_Calc!$P:$P,0),17)))</f>
        <v/>
      </c>
      <c r="J60" s="130" t="str">
        <f>IF($T$1="非表示","",IF(ISERROR(MATCH($A60&amp;IF(J$37=0,"","_"&amp;J$37),Item_Calc!$P:$P,0)),"",INDEX(Item_Calc!$1:$1048576,MATCH($A60&amp;IF(J$37=0,"","_"&amp;J$37),Item_Calc!$P:$P,0),17)))</f>
        <v/>
      </c>
      <c r="K60" s="130" t="str">
        <f>IF($T$1="非表示","",IF(ISERROR(MATCH($A60&amp;IF(K$37=0,"","_"&amp;K$37),Item_Calc!$P:$P,0)),"",INDEX(Item_Calc!$1:$1048576,MATCH($A60&amp;IF(K$37=0,"","_"&amp;K$37),Item_Calc!$P:$P,0),17)))</f>
        <v/>
      </c>
      <c r="L60" s="130" t="str">
        <f>IF($T$1="非表示","",IF(ISERROR(MATCH($A60&amp;IF(L$37=0,"","_"&amp;L$37),Item_Calc!$P:$P,0)),"",INDEX(Item_Calc!$1:$1048576,MATCH($A60&amp;IF(L$37=0,"","_"&amp;L$37),Item_Calc!$P:$P,0),17)))</f>
        <v/>
      </c>
      <c r="M60" s="130" t="str">
        <f>IF($T$1="非表示","",IF(ISERROR(MATCH($A60&amp;IF(M$37=0,"","_"&amp;M$37),Item_Calc!$P:$P,0)),"",INDEX(Item_Calc!$1:$1048576,MATCH($A60&amp;IF(M$37=0,"","_"&amp;M$37),Item_Calc!$P:$P,0),17)))</f>
        <v/>
      </c>
      <c r="N60" s="130" t="str">
        <f>IF($T$1="非表示","",IF(ISERROR(MATCH($A60&amp;IF(N$37=0,"","_"&amp;N$37),Item_Calc!$P:$P,0)),"",INDEX(Item_Calc!$1:$1048576,MATCH($A60&amp;IF(N$37=0,"","_"&amp;N$37),Item_Calc!$P:$P,0),17)))</f>
        <v/>
      </c>
      <c r="O60" s="130" t="str">
        <f>IF($T$1="非表示","",IF(ISERROR(MATCH($A60&amp;IF(O$37=0,"","_"&amp;O$37),Item_Calc!$P:$P,0)),"",INDEX(Item_Calc!$1:$1048576,MATCH($A60&amp;IF(O$37=0,"","_"&amp;O$37),Item_Calc!$P:$P,0),17)))</f>
        <v/>
      </c>
      <c r="P60" s="132" t="str">
        <f>IF($T$1="非表示","",IF(ISERROR(MATCH($A60&amp;IF(P$37=0,"","_"&amp;P$37),Item_Calc!$P:$P,0)),"",INDEX(Item_Calc!$1:$1048576,MATCH($A60&amp;IF(P$37=0,"","_"&amp;P$37),Item_Calc!$P:$P,0),17)))</f>
        <v/>
      </c>
      <c r="Q60" s="129">
        <f t="shared" si="9"/>
        <v>53</v>
      </c>
      <c r="R60" s="148">
        <f t="shared" si="10"/>
        <v>40962</v>
      </c>
      <c r="S60" s="138">
        <f t="shared" si="12"/>
        <v>40962</v>
      </c>
      <c r="U60" s="1" t="str">
        <f ca="1">IF(INDEX(Holiday!$E:$E,ROW(),1)=0,"",INDEX(Holiday!$E:$E,ROW(),1))</f>
        <v/>
      </c>
    </row>
    <row r="61" spans="1:21" ht="12.6" customHeight="1" x14ac:dyDescent="0.15">
      <c r="A61" s="131">
        <f t="shared" si="13"/>
        <v>40963</v>
      </c>
      <c r="B61" s="137">
        <f t="shared" si="11"/>
        <v>40963</v>
      </c>
      <c r="C61" s="189" t="str">
        <f>IF($T$1="非表示","",IF(ISERROR(MATCH($A61&amp;IF(C$37=0,"","_"&amp;C$37),Item_Calc!$P:$P,0)),"",INDEX(Item_Calc!$1:$1048576,MATCH($A61&amp;IF(C$37=0,"","_"&amp;C$37),Item_Calc!$P:$P,0),17)))</f>
        <v/>
      </c>
      <c r="D61" s="190" t="str">
        <f>IF($T$1="非表示","",IF(ISERROR(MATCH($A61&amp;IF(D$37=0,"","_"&amp;D$37),Item_Calc!$P:$P,0)),"",INDEX(Item_Calc!$1:$1048576,MATCH($A61&amp;IF(D$37=0,"","_"&amp;D$37),Item_Calc!$P:$P,0),17)))</f>
        <v/>
      </c>
      <c r="E61" s="190" t="str">
        <f>IF($T$1="非表示","",IF(ISERROR(MATCH($A61&amp;IF(E$37=0,"","_"&amp;E$37),Item_Calc!$P:$P,0)),"",INDEX(Item_Calc!$1:$1048576,MATCH($A61&amp;IF(E$37=0,"","_"&amp;E$37),Item_Calc!$P:$P,0),17)))</f>
        <v/>
      </c>
      <c r="F61" s="130" t="str">
        <f>IF($T$1="非表示","",IF(ISERROR(MATCH($A61&amp;IF(F$37=0,"","_"&amp;F$37),Item_Calc!$P:$P,0)),"",INDEX(Item_Calc!$1:$1048576,MATCH($A61&amp;IF(F$37=0,"","_"&amp;F$37),Item_Calc!$P:$P,0),17)))</f>
        <v/>
      </c>
      <c r="G61" s="130" t="str">
        <f>IF($T$1="非表示","",IF(ISERROR(MATCH($A61&amp;IF(G$37=0,"","_"&amp;G$37),Item_Calc!$P:$P,0)),"",INDEX(Item_Calc!$1:$1048576,MATCH($A61&amp;IF(G$37=0,"","_"&amp;G$37),Item_Calc!$P:$P,0),17)))</f>
        <v/>
      </c>
      <c r="H61" s="130" t="str">
        <f>IF($T$1="非表示","",IF(ISERROR(MATCH($A61&amp;IF(H$37=0,"","_"&amp;H$37),Item_Calc!$P:$P,0)),"",INDEX(Item_Calc!$1:$1048576,MATCH($A61&amp;IF(H$37=0,"","_"&amp;H$37),Item_Calc!$P:$P,0),17)))</f>
        <v/>
      </c>
      <c r="I61" s="130" t="str">
        <f>IF($T$1="非表示","",IF(ISERROR(MATCH($A61&amp;IF(I$37=0,"","_"&amp;I$37),Item_Calc!$P:$P,0)),"",INDEX(Item_Calc!$1:$1048576,MATCH($A61&amp;IF(I$37=0,"","_"&amp;I$37),Item_Calc!$P:$P,0),17)))</f>
        <v/>
      </c>
      <c r="J61" s="130" t="str">
        <f>IF($T$1="非表示","",IF(ISERROR(MATCH($A61&amp;IF(J$37=0,"","_"&amp;J$37),Item_Calc!$P:$P,0)),"",INDEX(Item_Calc!$1:$1048576,MATCH($A61&amp;IF(J$37=0,"","_"&amp;J$37),Item_Calc!$P:$P,0),17)))</f>
        <v/>
      </c>
      <c r="K61" s="130" t="str">
        <f>IF($T$1="非表示","",IF(ISERROR(MATCH($A61&amp;IF(K$37=0,"","_"&amp;K$37),Item_Calc!$P:$P,0)),"",INDEX(Item_Calc!$1:$1048576,MATCH($A61&amp;IF(K$37=0,"","_"&amp;K$37),Item_Calc!$P:$P,0),17)))</f>
        <v/>
      </c>
      <c r="L61" s="130" t="str">
        <f>IF($T$1="非表示","",IF(ISERROR(MATCH($A61&amp;IF(L$37=0,"","_"&amp;L$37),Item_Calc!$P:$P,0)),"",INDEX(Item_Calc!$1:$1048576,MATCH($A61&amp;IF(L$37=0,"","_"&amp;L$37),Item_Calc!$P:$P,0),17)))</f>
        <v/>
      </c>
      <c r="M61" s="130" t="str">
        <f>IF($T$1="非表示","",IF(ISERROR(MATCH($A61&amp;IF(M$37=0,"","_"&amp;M$37),Item_Calc!$P:$P,0)),"",INDEX(Item_Calc!$1:$1048576,MATCH($A61&amp;IF(M$37=0,"","_"&amp;M$37),Item_Calc!$P:$P,0),17)))</f>
        <v/>
      </c>
      <c r="N61" s="130" t="str">
        <f>IF($T$1="非表示","",IF(ISERROR(MATCH($A61&amp;IF(N$37=0,"","_"&amp;N$37),Item_Calc!$P:$P,0)),"",INDEX(Item_Calc!$1:$1048576,MATCH($A61&amp;IF(N$37=0,"","_"&amp;N$37),Item_Calc!$P:$P,0),17)))</f>
        <v/>
      </c>
      <c r="O61" s="130" t="str">
        <f>IF($T$1="非表示","",IF(ISERROR(MATCH($A61&amp;IF(O$37=0,"","_"&amp;O$37),Item_Calc!$P:$P,0)),"",INDEX(Item_Calc!$1:$1048576,MATCH($A61&amp;IF(O$37=0,"","_"&amp;O$37),Item_Calc!$P:$P,0),17)))</f>
        <v/>
      </c>
      <c r="P61" s="132" t="str">
        <f>IF($T$1="非表示","",IF(ISERROR(MATCH($A61&amp;IF(P$37=0,"","_"&amp;P$37),Item_Calc!$P:$P,0)),"",INDEX(Item_Calc!$1:$1048576,MATCH($A61&amp;IF(P$37=0,"","_"&amp;P$37),Item_Calc!$P:$P,0),17)))</f>
        <v/>
      </c>
      <c r="Q61" s="129">
        <f t="shared" si="9"/>
        <v>54</v>
      </c>
      <c r="R61" s="148">
        <f t="shared" si="10"/>
        <v>40963</v>
      </c>
      <c r="S61" s="138">
        <f t="shared" si="12"/>
        <v>40963</v>
      </c>
      <c r="U61" s="1">
        <f ca="1">IF(INDEX(Holiday!$E:$E,ROW(),1)=0,"",INDEX(Holiday!$E:$E,ROW(),1))</f>
        <v>41106</v>
      </c>
    </row>
    <row r="62" spans="1:21" ht="12.6" customHeight="1" x14ac:dyDescent="0.15">
      <c r="A62" s="131">
        <f t="shared" si="13"/>
        <v>40964</v>
      </c>
      <c r="B62" s="137">
        <f t="shared" si="11"/>
        <v>40964</v>
      </c>
      <c r="C62" s="189" t="str">
        <f>IF($T$1="非表示","",IF(ISERROR(MATCH($A62&amp;IF(C$37=0,"","_"&amp;C$37),Item_Calc!$P:$P,0)),"",INDEX(Item_Calc!$1:$1048576,MATCH($A62&amp;IF(C$37=0,"","_"&amp;C$37),Item_Calc!$P:$P,0),17)))</f>
        <v/>
      </c>
      <c r="D62" s="190" t="str">
        <f>IF($T$1="非表示","",IF(ISERROR(MATCH($A62&amp;IF(D$37=0,"","_"&amp;D$37),Item_Calc!$P:$P,0)),"",INDEX(Item_Calc!$1:$1048576,MATCH($A62&amp;IF(D$37=0,"","_"&amp;D$37),Item_Calc!$P:$P,0),17)))</f>
        <v/>
      </c>
      <c r="E62" s="190" t="str">
        <f>IF($T$1="非表示","",IF(ISERROR(MATCH($A62&amp;IF(E$37=0,"","_"&amp;E$37),Item_Calc!$P:$P,0)),"",INDEX(Item_Calc!$1:$1048576,MATCH($A62&amp;IF(E$37=0,"","_"&amp;E$37),Item_Calc!$P:$P,0),17)))</f>
        <v/>
      </c>
      <c r="F62" s="130" t="str">
        <f>IF($T$1="非表示","",IF(ISERROR(MATCH($A62&amp;IF(F$37=0,"","_"&amp;F$37),Item_Calc!$P:$P,0)),"",INDEX(Item_Calc!$1:$1048576,MATCH($A62&amp;IF(F$37=0,"","_"&amp;F$37),Item_Calc!$P:$P,0),17)))</f>
        <v/>
      </c>
      <c r="G62" s="130" t="str">
        <f>IF($T$1="非表示","",IF(ISERROR(MATCH($A62&amp;IF(G$37=0,"","_"&amp;G$37),Item_Calc!$P:$P,0)),"",INDEX(Item_Calc!$1:$1048576,MATCH($A62&amp;IF(G$37=0,"","_"&amp;G$37),Item_Calc!$P:$P,0),17)))</f>
        <v/>
      </c>
      <c r="H62" s="130" t="str">
        <f>IF($T$1="非表示","",IF(ISERROR(MATCH($A62&amp;IF(H$37=0,"","_"&amp;H$37),Item_Calc!$P:$P,0)),"",INDEX(Item_Calc!$1:$1048576,MATCH($A62&amp;IF(H$37=0,"","_"&amp;H$37),Item_Calc!$P:$P,0),17)))</f>
        <v/>
      </c>
      <c r="I62" s="130" t="str">
        <f>IF($T$1="非表示","",IF(ISERROR(MATCH($A62&amp;IF(I$37=0,"","_"&amp;I$37),Item_Calc!$P:$P,0)),"",INDEX(Item_Calc!$1:$1048576,MATCH($A62&amp;IF(I$37=0,"","_"&amp;I$37),Item_Calc!$P:$P,0),17)))</f>
        <v/>
      </c>
      <c r="J62" s="130" t="str">
        <f>IF($T$1="非表示","",IF(ISERROR(MATCH($A62&amp;IF(J$37=0,"","_"&amp;J$37),Item_Calc!$P:$P,0)),"",INDEX(Item_Calc!$1:$1048576,MATCH($A62&amp;IF(J$37=0,"","_"&amp;J$37),Item_Calc!$P:$P,0),17)))</f>
        <v/>
      </c>
      <c r="K62" s="130" t="str">
        <f>IF($T$1="非表示","",IF(ISERROR(MATCH($A62&amp;IF(K$37=0,"","_"&amp;K$37),Item_Calc!$P:$P,0)),"",INDEX(Item_Calc!$1:$1048576,MATCH($A62&amp;IF(K$37=0,"","_"&amp;K$37),Item_Calc!$P:$P,0),17)))</f>
        <v/>
      </c>
      <c r="L62" s="130" t="str">
        <f>IF($T$1="非表示","",IF(ISERROR(MATCH($A62&amp;IF(L$37=0,"","_"&amp;L$37),Item_Calc!$P:$P,0)),"",INDEX(Item_Calc!$1:$1048576,MATCH($A62&amp;IF(L$37=0,"","_"&amp;L$37),Item_Calc!$P:$P,0),17)))</f>
        <v/>
      </c>
      <c r="M62" s="130" t="str">
        <f>IF($T$1="非表示","",IF(ISERROR(MATCH($A62&amp;IF(M$37=0,"","_"&amp;M$37),Item_Calc!$P:$P,0)),"",INDEX(Item_Calc!$1:$1048576,MATCH($A62&amp;IF(M$37=0,"","_"&amp;M$37),Item_Calc!$P:$P,0),17)))</f>
        <v/>
      </c>
      <c r="N62" s="130" t="str">
        <f>IF($T$1="非表示","",IF(ISERROR(MATCH($A62&amp;IF(N$37=0,"","_"&amp;N$37),Item_Calc!$P:$P,0)),"",INDEX(Item_Calc!$1:$1048576,MATCH($A62&amp;IF(N$37=0,"","_"&amp;N$37),Item_Calc!$P:$P,0),17)))</f>
        <v/>
      </c>
      <c r="O62" s="130" t="str">
        <f>IF($T$1="非表示","",IF(ISERROR(MATCH($A62&amp;IF(O$37=0,"","_"&amp;O$37),Item_Calc!$P:$P,0)),"",INDEX(Item_Calc!$1:$1048576,MATCH($A62&amp;IF(O$37=0,"","_"&amp;O$37),Item_Calc!$P:$P,0),17)))</f>
        <v/>
      </c>
      <c r="P62" s="132" t="str">
        <f>IF($T$1="非表示","",IF(ISERROR(MATCH($A62&amp;IF(P$37=0,"","_"&amp;P$37),Item_Calc!$P:$P,0)),"",INDEX(Item_Calc!$1:$1048576,MATCH($A62&amp;IF(P$37=0,"","_"&amp;P$37),Item_Calc!$P:$P,0),17)))</f>
        <v/>
      </c>
      <c r="Q62" s="129">
        <f t="shared" si="9"/>
        <v>55</v>
      </c>
      <c r="R62" s="148">
        <f t="shared" si="10"/>
        <v>40964</v>
      </c>
      <c r="S62" s="138">
        <f t="shared" si="12"/>
        <v>40964</v>
      </c>
      <c r="U62" s="1" t="str">
        <f ca="1">IF(INDEX(Holiday!$E:$E,ROW(),1)=0,"",INDEX(Holiday!$E:$E,ROW(),1))</f>
        <v/>
      </c>
    </row>
    <row r="63" spans="1:21" ht="12.6" customHeight="1" x14ac:dyDescent="0.15">
      <c r="A63" s="131">
        <f t="shared" si="13"/>
        <v>40965</v>
      </c>
      <c r="B63" s="137">
        <f t="shared" si="11"/>
        <v>40965</v>
      </c>
      <c r="C63" s="189" t="str">
        <f>IF($T$1="非表示","",IF(ISERROR(MATCH($A63&amp;IF(C$37=0,"","_"&amp;C$37),Item_Calc!$P:$P,0)),"",INDEX(Item_Calc!$1:$1048576,MATCH($A63&amp;IF(C$37=0,"","_"&amp;C$37),Item_Calc!$P:$P,0),17)))</f>
        <v/>
      </c>
      <c r="D63" s="190" t="str">
        <f>IF($T$1="非表示","",IF(ISERROR(MATCH($A63&amp;IF(D$37=0,"","_"&amp;D$37),Item_Calc!$P:$P,0)),"",INDEX(Item_Calc!$1:$1048576,MATCH($A63&amp;IF(D$37=0,"","_"&amp;D$37),Item_Calc!$P:$P,0),17)))</f>
        <v/>
      </c>
      <c r="E63" s="190" t="str">
        <f>IF($T$1="非表示","",IF(ISERROR(MATCH($A63&amp;IF(E$37=0,"","_"&amp;E$37),Item_Calc!$P:$P,0)),"",INDEX(Item_Calc!$1:$1048576,MATCH($A63&amp;IF(E$37=0,"","_"&amp;E$37),Item_Calc!$P:$P,0),17)))</f>
        <v/>
      </c>
      <c r="F63" s="130" t="str">
        <f>IF($T$1="非表示","",IF(ISERROR(MATCH($A63&amp;IF(F$37=0,"","_"&amp;F$37),Item_Calc!$P:$P,0)),"",INDEX(Item_Calc!$1:$1048576,MATCH($A63&amp;IF(F$37=0,"","_"&amp;F$37),Item_Calc!$P:$P,0),17)))</f>
        <v/>
      </c>
      <c r="G63" s="130" t="str">
        <f>IF($T$1="非表示","",IF(ISERROR(MATCH($A63&amp;IF(G$37=0,"","_"&amp;G$37),Item_Calc!$P:$P,0)),"",INDEX(Item_Calc!$1:$1048576,MATCH($A63&amp;IF(G$37=0,"","_"&amp;G$37),Item_Calc!$P:$P,0),17)))</f>
        <v/>
      </c>
      <c r="H63" s="130" t="str">
        <f>IF($T$1="非表示","",IF(ISERROR(MATCH($A63&amp;IF(H$37=0,"","_"&amp;H$37),Item_Calc!$P:$P,0)),"",INDEX(Item_Calc!$1:$1048576,MATCH($A63&amp;IF(H$37=0,"","_"&amp;H$37),Item_Calc!$P:$P,0),17)))</f>
        <v/>
      </c>
      <c r="I63" s="130" t="str">
        <f>IF($T$1="非表示","",IF(ISERROR(MATCH($A63&amp;IF(I$37=0,"","_"&amp;I$37),Item_Calc!$P:$P,0)),"",INDEX(Item_Calc!$1:$1048576,MATCH($A63&amp;IF(I$37=0,"","_"&amp;I$37),Item_Calc!$P:$P,0),17)))</f>
        <v/>
      </c>
      <c r="J63" s="130" t="str">
        <f>IF($T$1="非表示","",IF(ISERROR(MATCH($A63&amp;IF(J$37=0,"","_"&amp;J$37),Item_Calc!$P:$P,0)),"",INDEX(Item_Calc!$1:$1048576,MATCH($A63&amp;IF(J$37=0,"","_"&amp;J$37),Item_Calc!$P:$P,0),17)))</f>
        <v/>
      </c>
      <c r="K63" s="130" t="str">
        <f>IF($T$1="非表示","",IF(ISERROR(MATCH($A63&amp;IF(K$37=0,"","_"&amp;K$37),Item_Calc!$P:$P,0)),"",INDEX(Item_Calc!$1:$1048576,MATCH($A63&amp;IF(K$37=0,"","_"&amp;K$37),Item_Calc!$P:$P,0),17)))</f>
        <v/>
      </c>
      <c r="L63" s="130" t="str">
        <f>IF($T$1="非表示","",IF(ISERROR(MATCH($A63&amp;IF(L$37=0,"","_"&amp;L$37),Item_Calc!$P:$P,0)),"",INDEX(Item_Calc!$1:$1048576,MATCH($A63&amp;IF(L$37=0,"","_"&amp;L$37),Item_Calc!$P:$P,0),17)))</f>
        <v/>
      </c>
      <c r="M63" s="130" t="str">
        <f>IF($T$1="非表示","",IF(ISERROR(MATCH($A63&amp;IF(M$37=0,"","_"&amp;M$37),Item_Calc!$P:$P,0)),"",INDEX(Item_Calc!$1:$1048576,MATCH($A63&amp;IF(M$37=0,"","_"&amp;M$37),Item_Calc!$P:$P,0),17)))</f>
        <v/>
      </c>
      <c r="N63" s="130" t="str">
        <f>IF($T$1="非表示","",IF(ISERROR(MATCH($A63&amp;IF(N$37=0,"","_"&amp;N$37),Item_Calc!$P:$P,0)),"",INDEX(Item_Calc!$1:$1048576,MATCH($A63&amp;IF(N$37=0,"","_"&amp;N$37),Item_Calc!$P:$P,0),17)))</f>
        <v/>
      </c>
      <c r="O63" s="130" t="str">
        <f>IF($T$1="非表示","",IF(ISERROR(MATCH($A63&amp;IF(O$37=0,"","_"&amp;O$37),Item_Calc!$P:$P,0)),"",INDEX(Item_Calc!$1:$1048576,MATCH($A63&amp;IF(O$37=0,"","_"&amp;O$37),Item_Calc!$P:$P,0),17)))</f>
        <v/>
      </c>
      <c r="P63" s="132" t="str">
        <f>IF($T$1="非表示","",IF(ISERROR(MATCH($A63&amp;IF(P$37=0,"","_"&amp;P$37),Item_Calc!$P:$P,0)),"",INDEX(Item_Calc!$1:$1048576,MATCH($A63&amp;IF(P$37=0,"","_"&amp;P$37),Item_Calc!$P:$P,0),17)))</f>
        <v/>
      </c>
      <c r="Q63" s="129">
        <f t="shared" si="9"/>
        <v>56</v>
      </c>
      <c r="R63" s="148">
        <f t="shared" si="10"/>
        <v>40965</v>
      </c>
      <c r="S63" s="138">
        <f t="shared" si="12"/>
        <v>40965</v>
      </c>
      <c r="U63" s="1">
        <f ca="1">IF(INDEX(Holiday!$E:$E,ROW(),1)=0,"",INDEX(Holiday!$E:$E,ROW(),1))</f>
        <v>41169</v>
      </c>
    </row>
    <row r="64" spans="1:21" ht="12.6" customHeight="1" x14ac:dyDescent="0.15">
      <c r="A64" s="131">
        <f t="shared" si="13"/>
        <v>40966</v>
      </c>
      <c r="B64" s="137">
        <f t="shared" si="11"/>
        <v>40966</v>
      </c>
      <c r="C64" s="189" t="str">
        <f>IF($T$1="非表示","",IF(ISERROR(MATCH($A64&amp;IF(C$37=0,"","_"&amp;C$37),Item_Calc!$P:$P,0)),"",INDEX(Item_Calc!$1:$1048576,MATCH($A64&amp;IF(C$37=0,"","_"&amp;C$37),Item_Calc!$P:$P,0),17)))</f>
        <v/>
      </c>
      <c r="D64" s="190" t="str">
        <f>IF($T$1="非表示","",IF(ISERROR(MATCH($A64&amp;IF(D$37=0,"","_"&amp;D$37),Item_Calc!$P:$P,0)),"",INDEX(Item_Calc!$1:$1048576,MATCH($A64&amp;IF(D$37=0,"","_"&amp;D$37),Item_Calc!$P:$P,0),17)))</f>
        <v/>
      </c>
      <c r="E64" s="190" t="str">
        <f>IF($T$1="非表示","",IF(ISERROR(MATCH($A64&amp;IF(E$37=0,"","_"&amp;E$37),Item_Calc!$P:$P,0)),"",INDEX(Item_Calc!$1:$1048576,MATCH($A64&amp;IF(E$37=0,"","_"&amp;E$37),Item_Calc!$P:$P,0),17)))</f>
        <v/>
      </c>
      <c r="F64" s="130" t="str">
        <f>IF($T$1="非表示","",IF(ISERROR(MATCH($A64&amp;IF(F$37=0,"","_"&amp;F$37),Item_Calc!$P:$P,0)),"",INDEX(Item_Calc!$1:$1048576,MATCH($A64&amp;IF(F$37=0,"","_"&amp;F$37),Item_Calc!$P:$P,0),17)))</f>
        <v/>
      </c>
      <c r="G64" s="130" t="str">
        <f>IF($T$1="非表示","",IF(ISERROR(MATCH($A64&amp;IF(G$37=0,"","_"&amp;G$37),Item_Calc!$P:$P,0)),"",INDEX(Item_Calc!$1:$1048576,MATCH($A64&amp;IF(G$37=0,"","_"&amp;G$37),Item_Calc!$P:$P,0),17)))</f>
        <v/>
      </c>
      <c r="H64" s="130" t="str">
        <f>IF($T$1="非表示","",IF(ISERROR(MATCH($A64&amp;IF(H$37=0,"","_"&amp;H$37),Item_Calc!$P:$P,0)),"",INDEX(Item_Calc!$1:$1048576,MATCH($A64&amp;IF(H$37=0,"","_"&amp;H$37),Item_Calc!$P:$P,0),17)))</f>
        <v/>
      </c>
      <c r="I64" s="130" t="str">
        <f>IF($T$1="非表示","",IF(ISERROR(MATCH($A64&amp;IF(I$37=0,"","_"&amp;I$37),Item_Calc!$P:$P,0)),"",INDEX(Item_Calc!$1:$1048576,MATCH($A64&amp;IF(I$37=0,"","_"&amp;I$37),Item_Calc!$P:$P,0),17)))</f>
        <v/>
      </c>
      <c r="J64" s="130" t="str">
        <f>IF($T$1="非表示","",IF(ISERROR(MATCH($A64&amp;IF(J$37=0,"","_"&amp;J$37),Item_Calc!$P:$P,0)),"",INDEX(Item_Calc!$1:$1048576,MATCH($A64&amp;IF(J$37=0,"","_"&amp;J$37),Item_Calc!$P:$P,0),17)))</f>
        <v/>
      </c>
      <c r="K64" s="130" t="str">
        <f>IF($T$1="非表示","",IF(ISERROR(MATCH($A64&amp;IF(K$37=0,"","_"&amp;K$37),Item_Calc!$P:$P,0)),"",INDEX(Item_Calc!$1:$1048576,MATCH($A64&amp;IF(K$37=0,"","_"&amp;K$37),Item_Calc!$P:$P,0),17)))</f>
        <v/>
      </c>
      <c r="L64" s="130" t="str">
        <f>IF($T$1="非表示","",IF(ISERROR(MATCH($A64&amp;IF(L$37=0,"","_"&amp;L$37),Item_Calc!$P:$P,0)),"",INDEX(Item_Calc!$1:$1048576,MATCH($A64&amp;IF(L$37=0,"","_"&amp;L$37),Item_Calc!$P:$P,0),17)))</f>
        <v/>
      </c>
      <c r="M64" s="130" t="str">
        <f>IF($T$1="非表示","",IF(ISERROR(MATCH($A64&amp;IF(M$37=0,"","_"&amp;M$37),Item_Calc!$P:$P,0)),"",INDEX(Item_Calc!$1:$1048576,MATCH($A64&amp;IF(M$37=0,"","_"&amp;M$37),Item_Calc!$P:$P,0),17)))</f>
        <v/>
      </c>
      <c r="N64" s="130" t="str">
        <f>IF($T$1="非表示","",IF(ISERROR(MATCH($A64&amp;IF(N$37=0,"","_"&amp;N$37),Item_Calc!$P:$P,0)),"",INDEX(Item_Calc!$1:$1048576,MATCH($A64&amp;IF(N$37=0,"","_"&amp;N$37),Item_Calc!$P:$P,0),17)))</f>
        <v/>
      </c>
      <c r="O64" s="130" t="str">
        <f>IF($T$1="非表示","",IF(ISERROR(MATCH($A64&amp;IF(O$37=0,"","_"&amp;O$37),Item_Calc!$P:$P,0)),"",INDEX(Item_Calc!$1:$1048576,MATCH($A64&amp;IF(O$37=0,"","_"&amp;O$37),Item_Calc!$P:$P,0),17)))</f>
        <v/>
      </c>
      <c r="P64" s="132" t="str">
        <f>IF($T$1="非表示","",IF(ISERROR(MATCH($A64&amp;IF(P$37=0,"","_"&amp;P$37),Item_Calc!$P:$P,0)),"",INDEX(Item_Calc!$1:$1048576,MATCH($A64&amp;IF(P$37=0,"","_"&amp;P$37),Item_Calc!$P:$P,0),17)))</f>
        <v/>
      </c>
      <c r="Q64" s="129">
        <f t="shared" si="9"/>
        <v>57</v>
      </c>
      <c r="R64" s="148">
        <f t="shared" si="10"/>
        <v>40966</v>
      </c>
      <c r="S64" s="138">
        <f t="shared" si="12"/>
        <v>40966</v>
      </c>
      <c r="U64" s="1" t="str">
        <f ca="1">IF(INDEX(Holiday!$E:$E,ROW(),1)=0,"",INDEX(Holiday!$E:$E,ROW(),1))</f>
        <v/>
      </c>
    </row>
    <row r="65" spans="1:21" ht="12.6" customHeight="1" x14ac:dyDescent="0.15">
      <c r="A65" s="131">
        <f>IF(A64="","",IF(MONTH(A64+1)&lt;&gt;MONTH(A36),"",A64+1))</f>
        <v>40967</v>
      </c>
      <c r="B65" s="137">
        <f t="shared" si="11"/>
        <v>40967</v>
      </c>
      <c r="C65" s="189" t="str">
        <f>IF($T$1="非表示","",IF(ISERROR(MATCH($A65&amp;IF(C$37=0,"","_"&amp;C$37),Item_Calc!$P:$P,0)),"",INDEX(Item_Calc!$1:$1048576,MATCH($A65&amp;IF(C$37=0,"","_"&amp;C$37),Item_Calc!$P:$P,0),17)))</f>
        <v/>
      </c>
      <c r="D65" s="190" t="str">
        <f>IF($T$1="非表示","",IF(ISERROR(MATCH($A65&amp;IF(D$37=0,"","_"&amp;D$37),Item_Calc!$P:$P,0)),"",INDEX(Item_Calc!$1:$1048576,MATCH($A65&amp;IF(D$37=0,"","_"&amp;D$37),Item_Calc!$P:$P,0),17)))</f>
        <v/>
      </c>
      <c r="E65" s="190" t="str">
        <f>IF($T$1="非表示","",IF(ISERROR(MATCH($A65&amp;IF(E$37=0,"","_"&amp;E$37),Item_Calc!$P:$P,0)),"",INDEX(Item_Calc!$1:$1048576,MATCH($A65&amp;IF(E$37=0,"","_"&amp;E$37),Item_Calc!$P:$P,0),17)))</f>
        <v/>
      </c>
      <c r="F65" s="130" t="str">
        <f>IF($T$1="非表示","",IF(ISERROR(MATCH($A65&amp;IF(F$37=0,"","_"&amp;F$37),Item_Calc!$P:$P,0)),"",INDEX(Item_Calc!$1:$1048576,MATCH($A65&amp;IF(F$37=0,"","_"&amp;F$37),Item_Calc!$P:$P,0),17)))</f>
        <v/>
      </c>
      <c r="G65" s="130" t="str">
        <f>IF($T$1="非表示","",IF(ISERROR(MATCH($A65&amp;IF(G$37=0,"","_"&amp;G$37),Item_Calc!$P:$P,0)),"",INDEX(Item_Calc!$1:$1048576,MATCH($A65&amp;IF(G$37=0,"","_"&amp;G$37),Item_Calc!$P:$P,0),17)))</f>
        <v/>
      </c>
      <c r="H65" s="130" t="str">
        <f>IF($T$1="非表示","",IF(ISERROR(MATCH($A65&amp;IF(H$37=0,"","_"&amp;H$37),Item_Calc!$P:$P,0)),"",INDEX(Item_Calc!$1:$1048576,MATCH($A65&amp;IF(H$37=0,"","_"&amp;H$37),Item_Calc!$P:$P,0),17)))</f>
        <v/>
      </c>
      <c r="I65" s="130" t="str">
        <f>IF($T$1="非表示","",IF(ISERROR(MATCH($A65&amp;IF(I$37=0,"","_"&amp;I$37),Item_Calc!$P:$P,0)),"",INDEX(Item_Calc!$1:$1048576,MATCH($A65&amp;IF(I$37=0,"","_"&amp;I$37),Item_Calc!$P:$P,0),17)))</f>
        <v/>
      </c>
      <c r="J65" s="130" t="str">
        <f>IF($T$1="非表示","",IF(ISERROR(MATCH($A65&amp;IF(J$37=0,"","_"&amp;J$37),Item_Calc!$P:$P,0)),"",INDEX(Item_Calc!$1:$1048576,MATCH($A65&amp;IF(J$37=0,"","_"&amp;J$37),Item_Calc!$P:$P,0),17)))</f>
        <v/>
      </c>
      <c r="K65" s="130" t="str">
        <f>IF($T$1="非表示","",IF(ISERROR(MATCH($A65&amp;IF(K$37=0,"","_"&amp;K$37),Item_Calc!$P:$P,0)),"",INDEX(Item_Calc!$1:$1048576,MATCH($A65&amp;IF(K$37=0,"","_"&amp;K$37),Item_Calc!$P:$P,0),17)))</f>
        <v/>
      </c>
      <c r="L65" s="130" t="str">
        <f>IF($T$1="非表示","",IF(ISERROR(MATCH($A65&amp;IF(L$37=0,"","_"&amp;L$37),Item_Calc!$P:$P,0)),"",INDEX(Item_Calc!$1:$1048576,MATCH($A65&amp;IF(L$37=0,"","_"&amp;L$37),Item_Calc!$P:$P,0),17)))</f>
        <v/>
      </c>
      <c r="M65" s="130" t="str">
        <f>IF($T$1="非表示","",IF(ISERROR(MATCH($A65&amp;IF(M$37=0,"","_"&amp;M$37),Item_Calc!$P:$P,0)),"",INDEX(Item_Calc!$1:$1048576,MATCH($A65&amp;IF(M$37=0,"","_"&amp;M$37),Item_Calc!$P:$P,0),17)))</f>
        <v/>
      </c>
      <c r="N65" s="130" t="str">
        <f>IF($T$1="非表示","",IF(ISERROR(MATCH($A65&amp;IF(N$37=0,"","_"&amp;N$37),Item_Calc!$P:$P,0)),"",INDEX(Item_Calc!$1:$1048576,MATCH($A65&amp;IF(N$37=0,"","_"&amp;N$37),Item_Calc!$P:$P,0),17)))</f>
        <v/>
      </c>
      <c r="O65" s="130" t="str">
        <f>IF($T$1="非表示","",IF(ISERROR(MATCH($A65&amp;IF(O$37=0,"","_"&amp;O$37),Item_Calc!$P:$P,0)),"",INDEX(Item_Calc!$1:$1048576,MATCH($A65&amp;IF(O$37=0,"","_"&amp;O$37),Item_Calc!$P:$P,0),17)))</f>
        <v/>
      </c>
      <c r="P65" s="132" t="str">
        <f>IF($T$1="非表示","",IF(ISERROR(MATCH($A65&amp;IF(P$37=0,"","_"&amp;P$37),Item_Calc!$P:$P,0)),"",INDEX(Item_Calc!$1:$1048576,MATCH($A65&amp;IF(P$37=0,"","_"&amp;P$37),Item_Calc!$P:$P,0),17)))</f>
        <v/>
      </c>
      <c r="Q65" s="129">
        <f>IF(A65="","",DATEDIF(DATE(YEAR($A$1),1,1),A65,"d"))</f>
        <v>58</v>
      </c>
      <c r="R65" s="148">
        <f t="shared" si="10"/>
        <v>40967</v>
      </c>
      <c r="S65" s="138">
        <f t="shared" si="12"/>
        <v>40967</v>
      </c>
      <c r="U65" s="1">
        <f ca="1">IF(INDEX(Holiday!$E:$E,ROW(),1)=0,"",INDEX(Holiday!$E:$E,ROW(),1))</f>
        <v>41174</v>
      </c>
    </row>
    <row r="66" spans="1:21" ht="12.6" customHeight="1" x14ac:dyDescent="0.15">
      <c r="A66" s="131" t="str">
        <f>IF(A65="","",IF(MONTH(A65+1)&lt;&gt;MONTH(A37),"",A65+1))</f>
        <v/>
      </c>
      <c r="B66" s="137" t="str">
        <f t="shared" si="11"/>
        <v/>
      </c>
      <c r="C66" s="189" t="str">
        <f>IF($T$1="非表示","",IF(ISERROR(MATCH($A66&amp;IF(C$37=0,"","_"&amp;C$37),Item_Calc!$P:$P,0)),"",INDEX(Item_Calc!$1:$1048576,MATCH($A66&amp;IF(C$37=0,"","_"&amp;C$37),Item_Calc!$P:$P,0),17)))</f>
        <v/>
      </c>
      <c r="D66" s="190" t="str">
        <f>IF($T$1="非表示","",IF(ISERROR(MATCH($A66&amp;IF(D$37=0,"","_"&amp;D$37),Item_Calc!$P:$P,0)),"",INDEX(Item_Calc!$1:$1048576,MATCH($A66&amp;IF(D$37=0,"","_"&amp;D$37),Item_Calc!$P:$P,0),17)))</f>
        <v/>
      </c>
      <c r="E66" s="190" t="str">
        <f>IF($T$1="非表示","",IF(ISERROR(MATCH($A66&amp;IF(E$37=0,"","_"&amp;E$37),Item_Calc!$P:$P,0)),"",INDEX(Item_Calc!$1:$1048576,MATCH($A66&amp;IF(E$37=0,"","_"&amp;E$37),Item_Calc!$P:$P,0),17)))</f>
        <v/>
      </c>
      <c r="F66" s="130" t="str">
        <f>IF($T$1="非表示","",IF(ISERROR(MATCH($A66&amp;IF(F$37=0,"","_"&amp;F$37),Item_Calc!$P:$P,0)),"",INDEX(Item_Calc!$1:$1048576,MATCH($A66&amp;IF(F$37=0,"","_"&amp;F$37),Item_Calc!$P:$P,0),17)))</f>
        <v/>
      </c>
      <c r="G66" s="130" t="str">
        <f>IF($T$1="非表示","",IF(ISERROR(MATCH($A66&amp;IF(G$37=0,"","_"&amp;G$37),Item_Calc!$P:$P,0)),"",INDEX(Item_Calc!$1:$1048576,MATCH($A66&amp;IF(G$37=0,"","_"&amp;G$37),Item_Calc!$P:$P,0),17)))</f>
        <v/>
      </c>
      <c r="H66" s="130" t="str">
        <f>IF($T$1="非表示","",IF(ISERROR(MATCH($A66&amp;IF(H$37=0,"","_"&amp;H$37),Item_Calc!$P:$P,0)),"",INDEX(Item_Calc!$1:$1048576,MATCH($A66&amp;IF(H$37=0,"","_"&amp;H$37),Item_Calc!$P:$P,0),17)))</f>
        <v/>
      </c>
      <c r="I66" s="130" t="str">
        <f>IF($T$1="非表示","",IF(ISERROR(MATCH($A66&amp;IF(I$37=0,"","_"&amp;I$37),Item_Calc!$P:$P,0)),"",INDEX(Item_Calc!$1:$1048576,MATCH($A66&amp;IF(I$37=0,"","_"&amp;I$37),Item_Calc!$P:$P,0),17)))</f>
        <v/>
      </c>
      <c r="J66" s="130" t="str">
        <f>IF($T$1="非表示","",IF(ISERROR(MATCH($A66&amp;IF(J$37=0,"","_"&amp;J$37),Item_Calc!$P:$P,0)),"",INDEX(Item_Calc!$1:$1048576,MATCH($A66&amp;IF(J$37=0,"","_"&amp;J$37),Item_Calc!$P:$P,0),17)))</f>
        <v/>
      </c>
      <c r="K66" s="130" t="str">
        <f>IF($T$1="非表示","",IF(ISERROR(MATCH($A66&amp;IF(K$37=0,"","_"&amp;K$37),Item_Calc!$P:$P,0)),"",INDEX(Item_Calc!$1:$1048576,MATCH($A66&amp;IF(K$37=0,"","_"&amp;K$37),Item_Calc!$P:$P,0),17)))</f>
        <v/>
      </c>
      <c r="L66" s="130" t="str">
        <f>IF($T$1="非表示","",IF(ISERROR(MATCH($A66&amp;IF(L$37=0,"","_"&amp;L$37),Item_Calc!$P:$P,0)),"",INDEX(Item_Calc!$1:$1048576,MATCH($A66&amp;IF(L$37=0,"","_"&amp;L$37),Item_Calc!$P:$P,0),17)))</f>
        <v/>
      </c>
      <c r="M66" s="130" t="str">
        <f>IF($T$1="非表示","",IF(ISERROR(MATCH($A66&amp;IF(M$37=0,"","_"&amp;M$37),Item_Calc!$P:$P,0)),"",INDEX(Item_Calc!$1:$1048576,MATCH($A66&amp;IF(M$37=0,"","_"&amp;M$37),Item_Calc!$P:$P,0),17)))</f>
        <v/>
      </c>
      <c r="N66" s="130" t="str">
        <f>IF($T$1="非表示","",IF(ISERROR(MATCH($A66&amp;IF(N$37=0,"","_"&amp;N$37),Item_Calc!$P:$P,0)),"",INDEX(Item_Calc!$1:$1048576,MATCH($A66&amp;IF(N$37=0,"","_"&amp;N$37),Item_Calc!$P:$P,0),17)))</f>
        <v/>
      </c>
      <c r="O66" s="130" t="str">
        <f>IF($T$1="非表示","",IF(ISERROR(MATCH($A66&amp;IF(O$37=0,"","_"&amp;O$37),Item_Calc!$P:$P,0)),"",INDEX(Item_Calc!$1:$1048576,MATCH($A66&amp;IF(O$37=0,"","_"&amp;O$37),Item_Calc!$P:$P,0),17)))</f>
        <v/>
      </c>
      <c r="P66" s="132" t="str">
        <f>IF($T$1="非表示","",IF(ISERROR(MATCH($A66&amp;IF(P$37=0,"","_"&amp;P$37),Item_Calc!$P:$P,0)),"",INDEX(Item_Calc!$1:$1048576,MATCH($A66&amp;IF(P$37=0,"","_"&amp;P$37),Item_Calc!$P:$P,0),17)))</f>
        <v/>
      </c>
      <c r="Q66" s="129" t="str">
        <f>IF(A66="","",DATEDIF(DATE(YEAR($A$1),1,1),A66,"d"))</f>
        <v/>
      </c>
      <c r="R66" s="148" t="str">
        <f t="shared" si="10"/>
        <v/>
      </c>
      <c r="S66" s="138" t="str">
        <f t="shared" si="12"/>
        <v/>
      </c>
      <c r="U66" s="1" t="str">
        <f ca="1">IF(INDEX(Holiday!$E:$E,ROW(),1)=0,"",INDEX(Holiday!$E:$E,ROW(),1))</f>
        <v/>
      </c>
    </row>
    <row r="67" spans="1:21" ht="12.6" customHeight="1" x14ac:dyDescent="0.15">
      <c r="A67" s="131" t="str">
        <f>IF(A66="","",IF(MONTH(A66+1)&lt;&gt;MONTH(A38),"",A66+1))</f>
        <v/>
      </c>
      <c r="B67" s="137" t="str">
        <f t="shared" si="11"/>
        <v/>
      </c>
      <c r="C67" s="189" t="str">
        <f>IF($T$1="非表示","",IF(ISERROR(MATCH($A67&amp;IF(C$37=0,"","_"&amp;C$37),Item_Calc!$P:$P,0)),"",INDEX(Item_Calc!$1:$1048576,MATCH($A67&amp;IF(C$37=0,"","_"&amp;C$37),Item_Calc!$P:$P,0),17)))</f>
        <v/>
      </c>
      <c r="D67" s="190" t="str">
        <f>IF($T$1="非表示","",IF(ISERROR(MATCH($A67&amp;IF(D$37=0,"","_"&amp;D$37),Item_Calc!$P:$P,0)),"",INDEX(Item_Calc!$1:$1048576,MATCH($A67&amp;IF(D$37=0,"","_"&amp;D$37),Item_Calc!$P:$P,0),17)))</f>
        <v/>
      </c>
      <c r="E67" s="190" t="str">
        <f>IF($T$1="非表示","",IF(ISERROR(MATCH($A67&amp;IF(E$37=0,"","_"&amp;E$37),Item_Calc!$P:$P,0)),"",INDEX(Item_Calc!$1:$1048576,MATCH($A67&amp;IF(E$37=0,"","_"&amp;E$37),Item_Calc!$P:$P,0),17)))</f>
        <v/>
      </c>
      <c r="F67" s="130" t="str">
        <f>IF($T$1="非表示","",IF(ISERROR(MATCH($A67&amp;IF(F$37=0,"","_"&amp;F$37),Item_Calc!$P:$P,0)),"",INDEX(Item_Calc!$1:$1048576,MATCH($A67&amp;IF(F$37=0,"","_"&amp;F$37),Item_Calc!$P:$P,0),17)))</f>
        <v/>
      </c>
      <c r="G67" s="130" t="str">
        <f>IF($T$1="非表示","",IF(ISERROR(MATCH($A67&amp;IF(G$37=0,"","_"&amp;G$37),Item_Calc!$P:$P,0)),"",INDEX(Item_Calc!$1:$1048576,MATCH($A67&amp;IF(G$37=0,"","_"&amp;G$37),Item_Calc!$P:$P,0),17)))</f>
        <v/>
      </c>
      <c r="H67" s="130" t="str">
        <f>IF($T$1="非表示","",IF(ISERROR(MATCH($A67&amp;IF(H$37=0,"","_"&amp;H$37),Item_Calc!$P:$P,0)),"",INDEX(Item_Calc!$1:$1048576,MATCH($A67&amp;IF(H$37=0,"","_"&amp;H$37),Item_Calc!$P:$P,0),17)))</f>
        <v/>
      </c>
      <c r="I67" s="130" t="str">
        <f>IF($T$1="非表示","",IF(ISERROR(MATCH($A67&amp;IF(I$37=0,"","_"&amp;I$37),Item_Calc!$P:$P,0)),"",INDEX(Item_Calc!$1:$1048576,MATCH($A67&amp;IF(I$37=0,"","_"&amp;I$37),Item_Calc!$P:$P,0),17)))</f>
        <v/>
      </c>
      <c r="J67" s="130" t="str">
        <f>IF($T$1="非表示","",IF(ISERROR(MATCH($A67&amp;IF(J$37=0,"","_"&amp;J$37),Item_Calc!$P:$P,0)),"",INDEX(Item_Calc!$1:$1048576,MATCH($A67&amp;IF(J$37=0,"","_"&amp;J$37),Item_Calc!$P:$P,0),17)))</f>
        <v/>
      </c>
      <c r="K67" s="130" t="str">
        <f>IF($T$1="非表示","",IF(ISERROR(MATCH($A67&amp;IF(K$37=0,"","_"&amp;K$37),Item_Calc!$P:$P,0)),"",INDEX(Item_Calc!$1:$1048576,MATCH($A67&amp;IF(K$37=0,"","_"&amp;K$37),Item_Calc!$P:$P,0),17)))</f>
        <v/>
      </c>
      <c r="L67" s="130" t="str">
        <f>IF($T$1="非表示","",IF(ISERROR(MATCH($A67&amp;IF(L$37=0,"","_"&amp;L$37),Item_Calc!$P:$P,0)),"",INDEX(Item_Calc!$1:$1048576,MATCH($A67&amp;IF(L$37=0,"","_"&amp;L$37),Item_Calc!$P:$P,0),17)))</f>
        <v/>
      </c>
      <c r="M67" s="130" t="str">
        <f>IF($T$1="非表示","",IF(ISERROR(MATCH($A67&amp;IF(M$37=0,"","_"&amp;M$37),Item_Calc!$P:$P,0)),"",INDEX(Item_Calc!$1:$1048576,MATCH($A67&amp;IF(M$37=0,"","_"&amp;M$37),Item_Calc!$P:$P,0),17)))</f>
        <v/>
      </c>
      <c r="N67" s="130" t="str">
        <f>IF($T$1="非表示","",IF(ISERROR(MATCH($A67&amp;IF(N$37=0,"","_"&amp;N$37),Item_Calc!$P:$P,0)),"",INDEX(Item_Calc!$1:$1048576,MATCH($A67&amp;IF(N$37=0,"","_"&amp;N$37),Item_Calc!$P:$P,0),17)))</f>
        <v/>
      </c>
      <c r="O67" s="130" t="str">
        <f>IF($T$1="非表示","",IF(ISERROR(MATCH($A67&amp;IF(O$37=0,"","_"&amp;O$37),Item_Calc!$P:$P,0)),"",INDEX(Item_Calc!$1:$1048576,MATCH($A67&amp;IF(O$37=0,"","_"&amp;O$37),Item_Calc!$P:$P,0),17)))</f>
        <v/>
      </c>
      <c r="P67" s="132" t="str">
        <f>IF($T$1="非表示","",IF(ISERROR(MATCH($A67&amp;IF(P$37=0,"","_"&amp;P$37),Item_Calc!$P:$P,0)),"",INDEX(Item_Calc!$1:$1048576,MATCH($A67&amp;IF(P$37=0,"","_"&amp;P$37),Item_Calc!$P:$P,0),17)))</f>
        <v/>
      </c>
      <c r="Q67" s="129" t="str">
        <f>IF(A67="","",DATEDIF(DATE(YEAR($A$1),1,1),A67,"d"))</f>
        <v/>
      </c>
      <c r="R67" s="148" t="str">
        <f t="shared" si="10"/>
        <v/>
      </c>
      <c r="S67" s="138" t="str">
        <f t="shared" si="12"/>
        <v/>
      </c>
      <c r="U67" s="1">
        <f ca="1">IF(INDEX(Holiday!$E:$E,ROW(),1)=0,"",INDEX(Holiday!$E:$E,ROW(),1))</f>
        <v>41190</v>
      </c>
    </row>
    <row r="68" spans="1:21" ht="12.6" customHeight="1" x14ac:dyDescent="0.15">
      <c r="A68" s="131" t="str">
        <f>IF(A67="","",IF(MONTH(A67+1)&lt;&gt;MONTH(A39),"",A67+1))</f>
        <v/>
      </c>
      <c r="B68" s="137" t="str">
        <f t="shared" si="11"/>
        <v/>
      </c>
      <c r="C68" s="189" t="str">
        <f>IF($T$1="非表示","",IF(ISERROR(MATCH($A68&amp;IF(C$37=0,"","_"&amp;C$37),Item_Calc!$P:$P,0)),"",INDEX(Item_Calc!$1:$1048576,MATCH($A68&amp;IF(C$37=0,"","_"&amp;C$37),Item_Calc!$P:$P,0),17)))</f>
        <v/>
      </c>
      <c r="D68" s="190" t="str">
        <f>IF($T$1="非表示","",IF(ISERROR(MATCH($A68&amp;IF(D$37=0,"","_"&amp;D$37),Item_Calc!$P:$P,0)),"",INDEX(Item_Calc!$1:$1048576,MATCH($A68&amp;IF(D$37=0,"","_"&amp;D$37),Item_Calc!$P:$P,0),17)))</f>
        <v/>
      </c>
      <c r="E68" s="190" t="str">
        <f>IF($T$1="非表示","",IF(ISERROR(MATCH($A68&amp;IF(E$37=0,"","_"&amp;E$37),Item_Calc!$P:$P,0)),"",INDEX(Item_Calc!$1:$1048576,MATCH($A68&amp;IF(E$37=0,"","_"&amp;E$37),Item_Calc!$P:$P,0),17)))</f>
        <v/>
      </c>
      <c r="F68" s="130" t="str">
        <f>IF($T$1="非表示","",IF(ISERROR(MATCH($A68&amp;IF(F$37=0,"","_"&amp;F$37),Item_Calc!$P:$P,0)),"",INDEX(Item_Calc!$1:$1048576,MATCH($A68&amp;IF(F$37=0,"","_"&amp;F$37),Item_Calc!$P:$P,0),17)))</f>
        <v/>
      </c>
      <c r="G68" s="130" t="str">
        <f>IF($T$1="非表示","",IF(ISERROR(MATCH($A68&amp;IF(G$37=0,"","_"&amp;G$37),Item_Calc!$P:$P,0)),"",INDEX(Item_Calc!$1:$1048576,MATCH($A68&amp;IF(G$37=0,"","_"&amp;G$37),Item_Calc!$P:$P,0),17)))</f>
        <v/>
      </c>
      <c r="H68" s="130" t="str">
        <f>IF($T$1="非表示","",IF(ISERROR(MATCH($A68&amp;IF(H$37=0,"","_"&amp;H$37),Item_Calc!$P:$P,0)),"",INDEX(Item_Calc!$1:$1048576,MATCH($A68&amp;IF(H$37=0,"","_"&amp;H$37),Item_Calc!$P:$P,0),17)))</f>
        <v/>
      </c>
      <c r="I68" s="130" t="str">
        <f>IF($T$1="非表示","",IF(ISERROR(MATCH($A68&amp;IF(I$37=0,"","_"&amp;I$37),Item_Calc!$P:$P,0)),"",INDEX(Item_Calc!$1:$1048576,MATCH($A68&amp;IF(I$37=0,"","_"&amp;I$37),Item_Calc!$P:$P,0),17)))</f>
        <v/>
      </c>
      <c r="J68" s="130" t="str">
        <f>IF($T$1="非表示","",IF(ISERROR(MATCH($A68&amp;IF(J$37=0,"","_"&amp;J$37),Item_Calc!$P:$P,0)),"",INDEX(Item_Calc!$1:$1048576,MATCH($A68&amp;IF(J$37=0,"","_"&amp;J$37),Item_Calc!$P:$P,0),17)))</f>
        <v/>
      </c>
      <c r="K68" s="130" t="str">
        <f>IF($T$1="非表示","",IF(ISERROR(MATCH($A68&amp;IF(K$37=0,"","_"&amp;K$37),Item_Calc!$P:$P,0)),"",INDEX(Item_Calc!$1:$1048576,MATCH($A68&amp;IF(K$37=0,"","_"&amp;K$37),Item_Calc!$P:$P,0),17)))</f>
        <v/>
      </c>
      <c r="L68" s="130" t="str">
        <f>IF($T$1="非表示","",IF(ISERROR(MATCH($A68&amp;IF(L$37=0,"","_"&amp;L$37),Item_Calc!$P:$P,0)),"",INDEX(Item_Calc!$1:$1048576,MATCH($A68&amp;IF(L$37=0,"","_"&amp;L$37),Item_Calc!$P:$P,0),17)))</f>
        <v/>
      </c>
      <c r="M68" s="130" t="str">
        <f>IF($T$1="非表示","",IF(ISERROR(MATCH($A68&amp;IF(M$37=0,"","_"&amp;M$37),Item_Calc!$P:$P,0)),"",INDEX(Item_Calc!$1:$1048576,MATCH($A68&amp;IF(M$37=0,"","_"&amp;M$37),Item_Calc!$P:$P,0),17)))</f>
        <v/>
      </c>
      <c r="N68" s="130" t="str">
        <f>IF($T$1="非表示","",IF(ISERROR(MATCH($A68&amp;IF(N$37=0,"","_"&amp;N$37),Item_Calc!$P:$P,0)),"",INDEX(Item_Calc!$1:$1048576,MATCH($A68&amp;IF(N$37=0,"","_"&amp;N$37),Item_Calc!$P:$P,0),17)))</f>
        <v/>
      </c>
      <c r="O68" s="130" t="str">
        <f>IF($T$1="非表示","",IF(ISERROR(MATCH($A68&amp;IF(O$37=0,"","_"&amp;O$37),Item_Calc!$P:$P,0)),"",INDEX(Item_Calc!$1:$1048576,MATCH($A68&amp;IF(O$37=0,"","_"&amp;O$37),Item_Calc!$P:$P,0),17)))</f>
        <v/>
      </c>
      <c r="P68" s="132" t="str">
        <f>IF($T$1="非表示","",IF(ISERROR(MATCH($A68&amp;IF(P$37=0,"","_"&amp;P$37),Item_Calc!$P:$P,0)),"",INDEX(Item_Calc!$1:$1048576,MATCH($A68&amp;IF(P$37=0,"","_"&amp;P$37),Item_Calc!$P:$P,0),17)))</f>
        <v/>
      </c>
      <c r="Q68" s="129" t="str">
        <f>IF(A68="","",DATEDIF(DATE(YEAR($A$1),1,1),A68,"d"))</f>
        <v/>
      </c>
      <c r="R68" s="148" t="str">
        <f t="shared" si="10"/>
        <v/>
      </c>
      <c r="S68" s="138" t="str">
        <f t="shared" si="12"/>
        <v/>
      </c>
      <c r="U68" s="1" t="str">
        <f ca="1">IF(INDEX(Holiday!$E:$E,ROW(),1)=0,"",INDEX(Holiday!$E:$E,ROW(),1))</f>
        <v/>
      </c>
    </row>
    <row r="69" spans="1:21" x14ac:dyDescent="0.15">
      <c r="A69" s="127"/>
      <c r="Q69" s="128"/>
      <c r="R69" s="128"/>
      <c r="S69" s="127"/>
      <c r="U69" s="1">
        <f ca="1">IF(INDEX(Holiday!$E:$E,ROW(),1)=0,"",INDEX(Holiday!$E:$E,ROW(),1))</f>
        <v>41216</v>
      </c>
    </row>
    <row r="70" spans="1:21" x14ac:dyDescent="0.15">
      <c r="U70" s="1" t="str">
        <f ca="1">IF(INDEX(Holiday!$E:$E,ROW(),1)=0,"",INDEX(Holiday!$E:$E,ROW(),1))</f>
        <v/>
      </c>
    </row>
    <row r="71" spans="1:21" x14ac:dyDescent="0.15">
      <c r="U71" s="1">
        <f ca="1">IF(INDEX(Holiday!$E:$E,ROW(),1)=0,"",INDEX(Holiday!$E:$E,ROW(),1))</f>
        <v>41236</v>
      </c>
    </row>
    <row r="72" spans="1:21" x14ac:dyDescent="0.15">
      <c r="U72" s="1" t="str">
        <f ca="1">IF(INDEX(Holiday!$E:$E,ROW(),1)=0,"",INDEX(Holiday!$E:$E,ROW(),1))</f>
        <v/>
      </c>
    </row>
    <row r="73" spans="1:21" x14ac:dyDescent="0.15">
      <c r="U73" s="1">
        <f ca="1">IF(INDEX(Holiday!$E:$E,ROW(),1)=0,"",INDEX(Holiday!$E:$E,ROW(),1))</f>
        <v>41266</v>
      </c>
    </row>
    <row r="74" spans="1:21" x14ac:dyDescent="0.15">
      <c r="U74" s="1">
        <f ca="1">IF(INDEX(Holiday!$E:$E,ROW(),1)=0,"",INDEX(Holiday!$E:$E,ROW(),1))</f>
        <v>41267</v>
      </c>
    </row>
    <row r="75" spans="1:21" x14ac:dyDescent="0.15">
      <c r="U75" s="1">
        <f ca="1">IF(INDEX(Holiday!$E:$E,ROW(),1)=0,"",INDEX(Holiday!$E:$E,ROW(),1))</f>
        <v>41273</v>
      </c>
    </row>
    <row r="76" spans="1:21" x14ac:dyDescent="0.15">
      <c r="U76" s="1">
        <f ca="1">IF(INDEX(Holiday!$E:$E,ROW(),1)=0,"",INDEX(Holiday!$E:$E,ROW(),1))</f>
        <v>41274</v>
      </c>
    </row>
    <row r="77" spans="1:21" x14ac:dyDescent="0.15">
      <c r="U77" s="1">
        <f ca="1">IF(INDEX(Holiday!$E:$E,ROW(),1)=0,"",INDEX(Holiday!$E:$E,ROW(),1))</f>
        <v>41275</v>
      </c>
    </row>
    <row r="78" spans="1:21" x14ac:dyDescent="0.15">
      <c r="U78" s="1">
        <f ca="1">IF(INDEX(Holiday!$E:$E,ROW(),1)=0,"",INDEX(Holiday!$E:$E,ROW(),1))</f>
        <v>41276</v>
      </c>
    </row>
    <row r="79" spans="1:21" x14ac:dyDescent="0.15">
      <c r="U79" s="1">
        <f ca="1">IF(INDEX(Holiday!$E:$E,ROW(),1)=0,"",INDEX(Holiday!$E:$E,ROW(),1))</f>
        <v>41277</v>
      </c>
    </row>
    <row r="80" spans="1:21" x14ac:dyDescent="0.15">
      <c r="U80" s="1" t="str">
        <f ca="1">IF(INDEX(Holiday!$E:$E,ROW(),1)=0,"",INDEX(Holiday!$E:$E,ROW(),1))</f>
        <v/>
      </c>
    </row>
    <row r="81" spans="21:21" x14ac:dyDescent="0.15">
      <c r="U81" s="1">
        <f ca="1">IF(INDEX(Holiday!$E:$E,ROW(),1)=0,"",INDEX(Holiday!$E:$E,ROW(),1))</f>
        <v>41288</v>
      </c>
    </row>
    <row r="82" spans="21:21" x14ac:dyDescent="0.15">
      <c r="U82" s="1" t="str">
        <f ca="1">IF(INDEX(Holiday!$E:$E,ROW(),1)=0,"",INDEX(Holiday!$E:$E,ROW(),1))</f>
        <v/>
      </c>
    </row>
    <row r="83" spans="21:21" x14ac:dyDescent="0.15">
      <c r="U83" s="1">
        <f ca="1">IF(INDEX(Holiday!$E:$E,ROW(),1)=0,"",INDEX(Holiday!$E:$E,ROW(),1))</f>
        <v>41316</v>
      </c>
    </row>
    <row r="84" spans="21:21" x14ac:dyDescent="0.15">
      <c r="U84" s="1" t="str">
        <f ca="1">IF(INDEX(Holiday!$E:$E,ROW(),1)=0,"",INDEX(Holiday!$E:$E,ROW(),1))</f>
        <v/>
      </c>
    </row>
    <row r="85" spans="21:21" x14ac:dyDescent="0.15">
      <c r="U85" s="1">
        <f ca="1">IF(INDEX(Holiday!$E:$E,ROW(),1)=0,"",INDEX(Holiday!$E:$E,ROW(),1))</f>
        <v>41353</v>
      </c>
    </row>
    <row r="86" spans="21:21" x14ac:dyDescent="0.15">
      <c r="U86" s="1" t="str">
        <f ca="1">IF(INDEX(Holiday!$E:$E,ROW(),1)=0,"",INDEX(Holiday!$E:$E,ROW(),1))</f>
        <v/>
      </c>
    </row>
    <row r="87" spans="21:21" x14ac:dyDescent="0.15">
      <c r="U87" s="1">
        <f ca="1">IF(INDEX(Holiday!$E:$E,ROW(),1)=0,"",INDEX(Holiday!$E:$E,ROW(),1))</f>
        <v>41393</v>
      </c>
    </row>
    <row r="88" spans="21:21" x14ac:dyDescent="0.15">
      <c r="U88" s="1" t="str">
        <f ca="1">IF(INDEX(Holiday!$E:$E,ROW(),1)=0,"",INDEX(Holiday!$E:$E,ROW(),1))</f>
        <v/>
      </c>
    </row>
    <row r="89" spans="21:21" x14ac:dyDescent="0.15">
      <c r="U89" s="1" t="str">
        <f ca="1">IF(INDEX(Holiday!$E:$E,ROW(),1)=0,"",INDEX(Holiday!$E:$E,ROW(),1))</f>
        <v/>
      </c>
    </row>
    <row r="90" spans="21:21" x14ac:dyDescent="0.15">
      <c r="U90" s="1">
        <f ca="1">IF(INDEX(Holiday!$E:$E,ROW(),1)=0,"",INDEX(Holiday!$E:$E,ROW(),1))</f>
        <v>41397</v>
      </c>
    </row>
    <row r="91" spans="21:21" x14ac:dyDescent="0.15">
      <c r="U91" s="1">
        <f ca="1">IF(INDEX(Holiday!$E:$E,ROW(),1)=0,"",INDEX(Holiday!$E:$E,ROW(),1))</f>
        <v>41398</v>
      </c>
    </row>
    <row r="92" spans="21:21" x14ac:dyDescent="0.15">
      <c r="U92" s="1">
        <f ca="1">IF(INDEX(Holiday!$E:$E,ROW(),1)=0,"",INDEX(Holiday!$E:$E,ROW(),1))</f>
        <v>41399</v>
      </c>
    </row>
    <row r="93" spans="21:21" x14ac:dyDescent="0.15">
      <c r="U93" s="1">
        <f ca="1">IF(INDEX(Holiday!$E:$E,ROW(),1)=0,"",INDEX(Holiday!$E:$E,ROW(),1))</f>
        <v>41400</v>
      </c>
    </row>
    <row r="94" spans="21:21" x14ac:dyDescent="0.15">
      <c r="U94" s="1">
        <f ca="1">IF(INDEX(Holiday!$E:$E,ROW(),1)=0,"",INDEX(Holiday!$E:$E,ROW(),1))</f>
        <v>41470</v>
      </c>
    </row>
    <row r="95" spans="21:21" x14ac:dyDescent="0.15">
      <c r="U95" s="1" t="str">
        <f ca="1">IF(INDEX(Holiday!$E:$E,ROW(),1)=0,"",INDEX(Holiday!$E:$E,ROW(),1))</f>
        <v/>
      </c>
    </row>
    <row r="96" spans="21:21" x14ac:dyDescent="0.15">
      <c r="U96" s="1">
        <f ca="1">IF(INDEX(Holiday!$E:$E,ROW(),1)=0,"",INDEX(Holiday!$E:$E,ROW(),1))</f>
        <v>41533</v>
      </c>
    </row>
    <row r="97" spans="21:21" x14ac:dyDescent="0.15">
      <c r="U97" s="1" t="str">
        <f ca="1">IF(INDEX(Holiday!$E:$E,ROW(),1)=0,"",INDEX(Holiday!$E:$E,ROW(),1))</f>
        <v/>
      </c>
    </row>
    <row r="98" spans="21:21" x14ac:dyDescent="0.15">
      <c r="U98" s="1">
        <f ca="1">IF(INDEX(Holiday!$E:$E,ROW(),1)=0,"",INDEX(Holiday!$E:$E,ROW(),1))</f>
        <v>41540</v>
      </c>
    </row>
    <row r="99" spans="21:21" x14ac:dyDescent="0.15">
      <c r="U99" s="1" t="str">
        <f ca="1">IF(INDEX(Holiday!$E:$E,ROW(),1)=0,"",INDEX(Holiday!$E:$E,ROW(),1))</f>
        <v/>
      </c>
    </row>
    <row r="100" spans="21:21" x14ac:dyDescent="0.15">
      <c r="U100" s="1">
        <f ca="1">IF(INDEX(Holiday!$E:$E,ROW(),1)=0,"",INDEX(Holiday!$E:$E,ROW(),1))</f>
        <v>41561</v>
      </c>
    </row>
    <row r="101" spans="21:21" x14ac:dyDescent="0.15">
      <c r="U101" s="1" t="str">
        <f ca="1">IF(INDEX(Holiday!$E:$E,ROW(),1)=0,"",INDEX(Holiday!$E:$E,ROW(),1))</f>
        <v/>
      </c>
    </row>
    <row r="102" spans="21:21" x14ac:dyDescent="0.15">
      <c r="U102" s="1">
        <f ca="1">IF(INDEX(Holiday!$E:$E,ROW(),1)=0,"",INDEX(Holiday!$E:$E,ROW(),1))</f>
        <v>41581</v>
      </c>
    </row>
    <row r="103" spans="21:21" x14ac:dyDescent="0.15">
      <c r="U103" s="1">
        <f ca="1">IF(INDEX(Holiday!$E:$E,ROW(),1)=0,"",INDEX(Holiday!$E:$E,ROW(),1))</f>
        <v>41582</v>
      </c>
    </row>
    <row r="104" spans="21:21" x14ac:dyDescent="0.15">
      <c r="U104" s="1">
        <f ca="1">IF(INDEX(Holiday!$E:$E,ROW(),1)=0,"",INDEX(Holiday!$E:$E,ROW(),1))</f>
        <v>41601</v>
      </c>
    </row>
    <row r="105" spans="21:21" x14ac:dyDescent="0.15">
      <c r="U105" s="1" t="str">
        <f ca="1">IF(INDEX(Holiday!$E:$E,ROW(),1)=0,"",INDEX(Holiday!$E:$E,ROW(),1))</f>
        <v/>
      </c>
    </row>
    <row r="106" spans="21:21" x14ac:dyDescent="0.15">
      <c r="U106" s="1">
        <f ca="1">IF(INDEX(Holiday!$E:$E,ROW(),1)=0,"",INDEX(Holiday!$E:$E,ROW(),1))</f>
        <v>41631</v>
      </c>
    </row>
    <row r="107" spans="21:21" x14ac:dyDescent="0.15">
      <c r="U107" s="1" t="str">
        <f ca="1">IF(INDEX(Holiday!$E:$E,ROW(),1)=0,"",INDEX(Holiday!$E:$E,ROW(),1))</f>
        <v/>
      </c>
    </row>
    <row r="108" spans="21:21" x14ac:dyDescent="0.15">
      <c r="U108" s="1">
        <f ca="1">IF(INDEX(Holiday!$E:$E,ROW(),1)=0,"",INDEX(Holiday!$E:$E,ROW(),1))</f>
        <v>41638</v>
      </c>
    </row>
    <row r="109" spans="21:21" x14ac:dyDescent="0.15">
      <c r="U109" s="1">
        <f ca="1">IF(INDEX(Holiday!$E:$E,ROW(),1)=0,"",INDEX(Holiday!$E:$E,ROW(),1))</f>
        <v>41639</v>
      </c>
    </row>
    <row r="110" spans="21:21" x14ac:dyDescent="0.15">
      <c r="U110" s="1" t="str">
        <f>IF(INDEX(Holiday!$E:$E,ROW(),1)=0,"",INDEX(Holiday!$E:$E,ROW(),1))</f>
        <v/>
      </c>
    </row>
    <row r="111" spans="21:21" x14ac:dyDescent="0.15">
      <c r="U111" s="1" t="str">
        <f>IF(INDEX(Holiday!$E:$E,ROW(),1)=0,"",INDEX(Holiday!$E:$E,ROW(),1))</f>
        <v/>
      </c>
    </row>
    <row r="112" spans="21:21" x14ac:dyDescent="0.15">
      <c r="U112" s="1" t="str">
        <f>IF(INDEX(Holiday!$E:$E,ROW(),1)=0,"",INDEX(Holiday!$E:$E,ROW(),1))</f>
        <v/>
      </c>
    </row>
    <row r="113" spans="21:21" x14ac:dyDescent="0.15">
      <c r="U113" s="1" t="str">
        <f>IF(INDEX(Holiday!$E:$E,ROW(),1)=0,"",INDEX(Holiday!$E:$E,ROW(),1))</f>
        <v/>
      </c>
    </row>
    <row r="114" spans="21:21" x14ac:dyDescent="0.15">
      <c r="U114" s="1" t="str">
        <f>IF(INDEX(Holiday!$E:$E,ROW(),1)=0,"",INDEX(Holiday!$E:$E,ROW(),1))</f>
        <v/>
      </c>
    </row>
    <row r="115" spans="21:21" x14ac:dyDescent="0.15">
      <c r="U115" s="1" t="str">
        <f>IF(INDEX(Holiday!$E:$E,ROW(),1)=0,"",INDEX(Holiday!$E:$E,ROW(),1))</f>
        <v/>
      </c>
    </row>
    <row r="116" spans="21:21" x14ac:dyDescent="0.15">
      <c r="U116" s="1" t="str">
        <f>IF(INDEX(Holiday!$E:$E,ROW(),1)=0,"",INDEX(Holiday!$E:$E,ROW(),1))</f>
        <v/>
      </c>
    </row>
    <row r="117" spans="21:21" x14ac:dyDescent="0.15">
      <c r="U117" s="1" t="str">
        <f>IF(INDEX(Holiday!$E:$E,ROW(),1)=0,"",INDEX(Holiday!$E:$E,ROW(),1))</f>
        <v/>
      </c>
    </row>
    <row r="118" spans="21:21" x14ac:dyDescent="0.15">
      <c r="U118" s="1" t="str">
        <f>IF(INDEX(Holiday!$E:$E,ROW(),1)=0,"",INDEX(Holiday!$E:$E,ROW(),1))</f>
        <v/>
      </c>
    </row>
    <row r="119" spans="21:21" x14ac:dyDescent="0.15">
      <c r="U119" s="1" t="str">
        <f>IF(INDEX(Holiday!$E:$E,ROW(),1)=0,"",INDEX(Holiday!$E:$E,ROW(),1))</f>
        <v/>
      </c>
    </row>
    <row r="120" spans="21:21" x14ac:dyDescent="0.15">
      <c r="U120" s="1" t="str">
        <f>IF(INDEX(Holiday!$E:$E,ROW(),1)=0,"",INDEX(Holiday!$E:$E,ROW(),1))</f>
        <v/>
      </c>
    </row>
    <row r="121" spans="21:21" x14ac:dyDescent="0.15">
      <c r="U121" s="1" t="str">
        <f>IF(INDEX(Holiday!$E:$E,ROW(),1)=0,"",INDEX(Holiday!$E:$E,ROW(),1))</f>
        <v/>
      </c>
    </row>
    <row r="122" spans="21:21" x14ac:dyDescent="0.15">
      <c r="U122" s="1"/>
    </row>
  </sheetData>
  <sheetCalcPr fullCalcOnLoad="1"/>
  <mergeCells count="4">
    <mergeCell ref="O1:S1"/>
    <mergeCell ref="O36:S36"/>
    <mergeCell ref="A1:E1"/>
    <mergeCell ref="A36:E36"/>
  </mergeCells>
  <phoneticPr fontId="2"/>
  <conditionalFormatting sqref="A3:S33 A38:S68">
    <cfRule type="expression" dxfId="4" priority="1" stopIfTrue="1">
      <formula>WEEKDAY($A3,1)=1</formula>
    </cfRule>
    <cfRule type="expression" dxfId="3" priority="2" stopIfTrue="1">
      <formula>WEEKDAY($A3,1)=7</formula>
    </cfRule>
    <cfRule type="expression" dxfId="2" priority="3" stopIfTrue="1">
      <formula>AND($A3&lt;&gt;"",NOT(ISERROR(MATCH($A3,$U$1:$U$150,0))))</formula>
    </cfRule>
  </conditionalFormatting>
  <dataValidations count="1">
    <dataValidation type="list" allowBlank="1" showInputMessage="1" showErrorMessage="1" sqref="T1">
      <formula1>"表示,非表示"</formula1>
    </dataValidation>
  </dataValidations>
  <pageMargins left="0.6692913385826772" right="0" top="0" bottom="0" header="0" footer="0"/>
  <pageSetup paperSize="9" scale="9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90" r:id="rId4" name="SpinButton2">
          <controlPr defaultSize="0" print="0" autoLine="0" linkedCell="Holiday!B1" r:id="rId5">
            <anchor moveWithCells="1">
              <from>
                <xdr:col>8</xdr:col>
                <xdr:colOff>0</xdr:colOff>
                <xdr:row>0</xdr:row>
                <xdr:rowOff>0</xdr:rowOff>
              </from>
              <to>
                <xdr:col>10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90" r:id="rId4" name="SpinButton2"/>
      </mc:Fallback>
    </mc:AlternateContent>
    <mc:AlternateContent xmlns:mc="http://schemas.openxmlformats.org/markup-compatibility/2006">
      <mc:Choice Requires="x14">
        <control shapeId="12289" r:id="rId6" name="SpinButton1">
          <controlPr defaultSize="0" print="0" autoLine="0" linkedCell="Holiday!B2" r:id="rId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12289" r:id="rId6" name="Spin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E150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4.25" x14ac:dyDescent="0.15"/>
  <cols>
    <col min="1" max="1" width="0.875" customWidth="1"/>
    <col min="2" max="3" width="6.375" customWidth="1"/>
    <col min="4" max="5" width="0.875" customWidth="1"/>
    <col min="6" max="7" width="6.375" customWidth="1"/>
    <col min="8" max="9" width="0.875" customWidth="1"/>
    <col min="10" max="11" width="6.375" customWidth="1"/>
    <col min="12" max="13" width="0.875" customWidth="1"/>
    <col min="14" max="15" width="6.375" customWidth="1"/>
    <col min="16" max="17" width="0.875" customWidth="1"/>
    <col min="18" max="19" width="6.375" customWidth="1"/>
    <col min="20" max="21" width="0.875" customWidth="1"/>
    <col min="22" max="23" width="6.375" customWidth="1"/>
    <col min="24" max="25" width="0.875" customWidth="1"/>
    <col min="26" max="27" width="6.375" customWidth="1"/>
    <col min="28" max="29" width="0.875" customWidth="1"/>
    <col min="31" max="31" width="10.625" style="3" customWidth="1"/>
  </cols>
  <sheetData>
    <row r="1" spans="1:31" ht="39.950000000000003" customHeight="1" x14ac:dyDescent="0.15">
      <c r="B1" s="258">
        <f>J1</f>
        <v>40909</v>
      </c>
      <c r="C1" s="258"/>
      <c r="D1" s="258"/>
      <c r="E1" s="258"/>
      <c r="F1" s="258"/>
      <c r="G1" s="149"/>
      <c r="H1" s="149"/>
      <c r="I1" s="149"/>
      <c r="J1" s="332">
        <f>DATE(Holiday!B1,Holiday!B2,1)</f>
        <v>40909</v>
      </c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151"/>
      <c r="W1" s="333">
        <f>B1</f>
        <v>40909</v>
      </c>
      <c r="X1" s="333"/>
      <c r="Y1" s="333"/>
      <c r="Z1" s="333"/>
      <c r="AA1" s="333"/>
      <c r="AB1" s="333"/>
      <c r="AC1" s="150"/>
      <c r="AD1" s="179" t="s">
        <v>38</v>
      </c>
      <c r="AE1" s="1" t="str">
        <f>IF(INDEX(Holiday!$E:$E,ROW(),1)=0,"",INDEX(Holiday!$E:$E,ROW(),1))</f>
        <v/>
      </c>
    </row>
    <row r="2" spans="1:31" ht="39.950000000000003" customHeight="1" x14ac:dyDescent="0.15">
      <c r="B2" s="334">
        <f>J1</f>
        <v>40909</v>
      </c>
      <c r="C2" s="334"/>
      <c r="D2" s="334"/>
      <c r="E2" s="334"/>
      <c r="F2" s="334"/>
      <c r="G2" s="334"/>
      <c r="H2" s="2"/>
      <c r="I2" s="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152"/>
      <c r="V2" s="3"/>
      <c r="AB2" s="3"/>
      <c r="AC2" s="3"/>
      <c r="AE2" s="1" t="str">
        <f>IF(INDEX(Holiday!$E:$E,ROW(),1)=0,"",INDEX(Holiday!$E:$E,ROW(),1))</f>
        <v/>
      </c>
    </row>
    <row r="3" spans="1:31" ht="20.100000000000001" customHeight="1" thickBot="1" x14ac:dyDescent="0.2">
      <c r="A3" s="153"/>
      <c r="B3" s="346">
        <f>B5</f>
        <v>40909</v>
      </c>
      <c r="C3" s="346"/>
      <c r="D3" s="347"/>
      <c r="E3" s="155"/>
      <c r="F3" s="342">
        <f>F5</f>
        <v>40910</v>
      </c>
      <c r="G3" s="342"/>
      <c r="H3" s="343"/>
      <c r="I3" s="156"/>
      <c r="J3" s="342">
        <f>J5</f>
        <v>40911</v>
      </c>
      <c r="K3" s="342"/>
      <c r="L3" s="343"/>
      <c r="M3" s="156"/>
      <c r="N3" s="342">
        <f>N5</f>
        <v>40912</v>
      </c>
      <c r="O3" s="342"/>
      <c r="P3" s="343"/>
      <c r="Q3" s="156"/>
      <c r="R3" s="342">
        <f>R5</f>
        <v>40913</v>
      </c>
      <c r="S3" s="342"/>
      <c r="T3" s="343"/>
      <c r="U3" s="156"/>
      <c r="V3" s="342">
        <f>V5</f>
        <v>40914</v>
      </c>
      <c r="W3" s="342"/>
      <c r="X3" s="343"/>
      <c r="Y3" s="156"/>
      <c r="Z3" s="344">
        <f>Z5</f>
        <v>40915</v>
      </c>
      <c r="AA3" s="344"/>
      <c r="AB3" s="345"/>
      <c r="AC3" s="154"/>
      <c r="AD3" s="153"/>
      <c r="AE3" s="1" t="str">
        <f>IF(INDEX(Holiday!$E:$E,ROW(),1)=0,"",INDEX(Holiday!$E:$E,ROW(),1))</f>
        <v/>
      </c>
    </row>
    <row r="4" spans="1:31" ht="5.0999999999999996" customHeight="1" x14ac:dyDescent="0.15">
      <c r="A4" s="153"/>
      <c r="B4" s="155"/>
      <c r="C4" s="155"/>
      <c r="D4" s="155"/>
      <c r="E4" s="155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60"/>
      <c r="AA4" s="154"/>
      <c r="AB4" s="154"/>
      <c r="AC4" s="154"/>
      <c r="AD4" s="153"/>
      <c r="AE4" s="1"/>
    </row>
    <row r="5" spans="1:31" ht="15" customHeight="1" x14ac:dyDescent="0.15">
      <c r="A5" s="153"/>
      <c r="B5" s="339">
        <f>DATE(YEAR($J$1),MONTH($J$1),1)-WEEKDAY(DATE(YEAR(J1),MONTH(J1),1))+1</f>
        <v>40909</v>
      </c>
      <c r="C5" s="164"/>
      <c r="D5" s="166"/>
      <c r="E5" s="161"/>
      <c r="F5" s="335">
        <f>B5+1</f>
        <v>40910</v>
      </c>
      <c r="G5" s="168"/>
      <c r="H5" s="170"/>
      <c r="I5" s="162"/>
      <c r="J5" s="335">
        <f>F5+1</f>
        <v>40911</v>
      </c>
      <c r="K5" s="168"/>
      <c r="L5" s="170"/>
      <c r="M5" s="162"/>
      <c r="N5" s="335">
        <f>J5+1</f>
        <v>40912</v>
      </c>
      <c r="O5" s="168"/>
      <c r="P5" s="170"/>
      <c r="Q5" s="162"/>
      <c r="R5" s="335">
        <f>N5+1</f>
        <v>40913</v>
      </c>
      <c r="S5" s="168"/>
      <c r="T5" s="170"/>
      <c r="U5" s="162"/>
      <c r="V5" s="335">
        <f>R5+1</f>
        <v>40914</v>
      </c>
      <c r="W5" s="168"/>
      <c r="X5" s="170"/>
      <c r="Y5" s="162"/>
      <c r="Z5" s="337">
        <f>V5+1</f>
        <v>40915</v>
      </c>
      <c r="AA5" s="172"/>
      <c r="AB5" s="174"/>
      <c r="AC5" s="157"/>
      <c r="AD5" s="153"/>
      <c r="AE5" s="1" t="str">
        <f>IF(INDEX(Holiday!$E:$E,ROW(),1)=0,"",INDEX(Holiday!$E:$E,ROW(),1))</f>
        <v/>
      </c>
    </row>
    <row r="6" spans="1:31" ht="15" customHeight="1" x14ac:dyDescent="0.15">
      <c r="A6" s="153"/>
      <c r="B6" s="340"/>
      <c r="C6" s="165"/>
      <c r="D6" s="166"/>
      <c r="E6" s="161"/>
      <c r="F6" s="336"/>
      <c r="G6" s="169"/>
      <c r="H6" s="170"/>
      <c r="I6" s="162"/>
      <c r="J6" s="336"/>
      <c r="K6" s="169"/>
      <c r="L6" s="170"/>
      <c r="M6" s="162"/>
      <c r="N6" s="336"/>
      <c r="O6" s="169"/>
      <c r="P6" s="170"/>
      <c r="Q6" s="162"/>
      <c r="R6" s="336"/>
      <c r="S6" s="169"/>
      <c r="T6" s="170"/>
      <c r="U6" s="162"/>
      <c r="V6" s="336"/>
      <c r="W6" s="169"/>
      <c r="X6" s="170"/>
      <c r="Y6" s="162"/>
      <c r="Z6" s="338"/>
      <c r="AA6" s="173"/>
      <c r="AB6" s="174"/>
      <c r="AC6" s="157"/>
      <c r="AD6" s="153"/>
      <c r="AE6" s="1"/>
    </row>
    <row r="7" spans="1:31" ht="15" customHeight="1" x14ac:dyDescent="0.15">
      <c r="A7" s="153"/>
      <c r="B7" s="331" t="str">
        <f>IF($AD$1="非表示","",IF(ISERROR(MATCH(B5&amp;"_1",Item_Calc!$M:$M,0)),"",INDEX(Item_Calc!$1:$1048576,MATCH(B5&amp;"_1",Item_Calc!$M:$M,0),15)))</f>
        <v/>
      </c>
      <c r="C7" s="331"/>
      <c r="D7" s="191"/>
      <c r="E7" s="192"/>
      <c r="F7" s="329" t="str">
        <f>IF($AD$1="非表示","",IF(ISERROR(MATCH(F5&amp;"_1",Item_Calc!$M:$M,0)),"",INDEX(Item_Calc!$1:$1048576,MATCH(F5&amp;"_1",Item_Calc!$M:$M,0),15)))</f>
        <v/>
      </c>
      <c r="G7" s="329"/>
      <c r="H7" s="193"/>
      <c r="I7" s="194"/>
      <c r="J7" s="329" t="str">
        <f>IF($AD$1="非表示","",IF(ISERROR(MATCH(J5&amp;"_1",Item_Calc!$M:$M,0)),"",INDEX(Item_Calc!$1:$1048576,MATCH(J5&amp;"_1",Item_Calc!$M:$M,0),15)))</f>
        <v/>
      </c>
      <c r="K7" s="329"/>
      <c r="L7" s="193"/>
      <c r="M7" s="194"/>
      <c r="N7" s="329" t="str">
        <f>IF($AD$1="非表示","",IF(ISERROR(MATCH(N5&amp;"_1",Item_Calc!$M:$M,0)),"",INDEX(Item_Calc!$1:$1048576,MATCH(N5&amp;"_1",Item_Calc!$M:$M,0),15)))</f>
        <v/>
      </c>
      <c r="O7" s="329"/>
      <c r="P7" s="193"/>
      <c r="Q7" s="194"/>
      <c r="R7" s="329" t="str">
        <f>IF($AD$1="非表示","",IF(ISERROR(MATCH(R5&amp;"_1",Item_Calc!$M:$M,0)),"",INDEX(Item_Calc!$1:$1048576,MATCH(R5&amp;"_1",Item_Calc!$M:$M,0),15)))</f>
        <v>10:00_1/5_項目1</v>
      </c>
      <c r="S7" s="329"/>
      <c r="T7" s="193"/>
      <c r="U7" s="194"/>
      <c r="V7" s="329" t="str">
        <f>IF($AD$1="非表示","",IF(ISERROR(MATCH(V5&amp;"_1",Item_Calc!$M:$M,0)),"",INDEX(Item_Calc!$1:$1048576,MATCH(V5&amp;"_1",Item_Calc!$M:$M,0),15)))</f>
        <v>10:00_1/6_項目1</v>
      </c>
      <c r="W7" s="329"/>
      <c r="X7" s="193"/>
      <c r="Y7" s="194"/>
      <c r="Z7" s="330" t="str">
        <f>IF($AD$1="非表示","",IF(ISERROR(MATCH(Z5&amp;"_1",Item_Calc!$M:$M,0)),"",INDEX(Item_Calc!$1:$1048576,MATCH(Z5&amp;"_1",Item_Calc!$M:$M,0),15)))</f>
        <v>10:00_1/7_項目1</v>
      </c>
      <c r="AA7" s="330"/>
      <c r="AB7" s="174"/>
      <c r="AC7" s="157"/>
      <c r="AD7" s="153"/>
      <c r="AE7" s="1"/>
    </row>
    <row r="8" spans="1:31" ht="15" customHeight="1" x14ac:dyDescent="0.15">
      <c r="A8" s="153"/>
      <c r="B8" s="331" t="str">
        <f>IF($AD$1="非表示","",IF(ISERROR(MATCH(B5&amp;"_2",Item_Calc!$M:$M,0)),"",INDEX(Item_Calc!$1:$1048576,MATCH(B5&amp;"_2",Item_Calc!$M:$M,0),15)))</f>
        <v/>
      </c>
      <c r="C8" s="331"/>
      <c r="D8" s="191"/>
      <c r="E8" s="192"/>
      <c r="F8" s="329" t="str">
        <f>IF($AD$1="非表示","",IF(ISERROR(MATCH(F5&amp;"_2",Item_Calc!$M:$M,0)),"",INDEX(Item_Calc!$1:$1048576,MATCH(F5&amp;"_2",Item_Calc!$M:$M,0),15)))</f>
        <v/>
      </c>
      <c r="G8" s="329"/>
      <c r="H8" s="193"/>
      <c r="I8" s="194"/>
      <c r="J8" s="329" t="str">
        <f>IF($AD$1="非表示","",IF(ISERROR(MATCH(J5&amp;"_2",Item_Calc!$M:$M,0)),"",INDEX(Item_Calc!$1:$1048576,MATCH(J5&amp;"_2",Item_Calc!$M:$M,0),15)))</f>
        <v/>
      </c>
      <c r="K8" s="329"/>
      <c r="L8" s="193"/>
      <c r="M8" s="194"/>
      <c r="N8" s="329" t="str">
        <f>IF($AD$1="非表示","",IF(ISERROR(MATCH(N5&amp;"_2",Item_Calc!$M:$M,0)),"",INDEX(Item_Calc!$1:$1048576,MATCH(N5&amp;"_2",Item_Calc!$M:$M,0),15)))</f>
        <v/>
      </c>
      <c r="O8" s="329"/>
      <c r="P8" s="193"/>
      <c r="Q8" s="194"/>
      <c r="R8" s="329" t="str">
        <f>IF($AD$1="非表示","",IF(ISERROR(MATCH(R5&amp;"_2",Item_Calc!$M:$M,0)),"",INDEX(Item_Calc!$1:$1048576,MATCH(R5&amp;"_2",Item_Calc!$M:$M,0),15)))</f>
        <v>13:00_1/5_項目2</v>
      </c>
      <c r="S8" s="329"/>
      <c r="T8" s="193"/>
      <c r="U8" s="194"/>
      <c r="V8" s="329" t="str">
        <f>IF($AD$1="非表示","",IF(ISERROR(MATCH(V5&amp;"_2",Item_Calc!$M:$M,0)),"",INDEX(Item_Calc!$1:$1048576,MATCH(V5&amp;"_2",Item_Calc!$M:$M,0),15)))</f>
        <v/>
      </c>
      <c r="W8" s="329"/>
      <c r="X8" s="193"/>
      <c r="Y8" s="194"/>
      <c r="Z8" s="330" t="str">
        <f>IF($AD$1="非表示","",IF(ISERROR(MATCH(Z5&amp;"_2",Item_Calc!$M:$M,0)),"",INDEX(Item_Calc!$1:$1048576,MATCH(Z5&amp;"_2",Item_Calc!$M:$M,0),15)))</f>
        <v/>
      </c>
      <c r="AA8" s="330"/>
      <c r="AB8" s="174"/>
      <c r="AC8" s="157"/>
      <c r="AD8" s="153"/>
      <c r="AE8" s="1"/>
    </row>
    <row r="9" spans="1:31" ht="15" customHeight="1" x14ac:dyDescent="0.15">
      <c r="A9" s="153"/>
      <c r="B9" s="331" t="str">
        <f>IF($AD$1="非表示","",IF(ISERROR(MATCH(B5&amp;"_3",Item_Calc!$M:$M,0)),"",INDEX(Item_Calc!$1:$1048576,MATCH(B5&amp;"_3",Item_Calc!$M:$M,0),15)))</f>
        <v/>
      </c>
      <c r="C9" s="331"/>
      <c r="D9" s="191"/>
      <c r="E9" s="192"/>
      <c r="F9" s="329" t="str">
        <f>IF($AD$1="非表示","",IF(ISERROR(MATCH(F5&amp;"_3",Item_Calc!$M:$M,0)),"",INDEX(Item_Calc!$1:$1048576,MATCH(F5&amp;"_3",Item_Calc!$M:$M,0),15)))</f>
        <v/>
      </c>
      <c r="G9" s="329"/>
      <c r="H9" s="193"/>
      <c r="I9" s="194"/>
      <c r="J9" s="329" t="str">
        <f>IF($AD$1="非表示","",IF(ISERROR(MATCH(J5&amp;"_3",Item_Calc!$M:$M,0)),"",INDEX(Item_Calc!$1:$1048576,MATCH(J5&amp;"_3",Item_Calc!$M:$M,0),15)))</f>
        <v/>
      </c>
      <c r="K9" s="329"/>
      <c r="L9" s="193"/>
      <c r="M9" s="194"/>
      <c r="N9" s="329" t="str">
        <f>IF($AD$1="非表示","",IF(ISERROR(MATCH(N5&amp;"_3",Item_Calc!$M:$M,0)),"",INDEX(Item_Calc!$1:$1048576,MATCH(N5&amp;"_3",Item_Calc!$M:$M,0),15)))</f>
        <v/>
      </c>
      <c r="O9" s="329"/>
      <c r="P9" s="193"/>
      <c r="Q9" s="194"/>
      <c r="R9" s="329" t="str">
        <f>IF($AD$1="非表示","",IF(ISERROR(MATCH(R5&amp;"_3",Item_Calc!$M:$M,0)),"",INDEX(Item_Calc!$1:$1048576,MATCH(R5&amp;"_3",Item_Calc!$M:$M,0),15)))</f>
        <v>15:00_1/5_項目3</v>
      </c>
      <c r="S9" s="329"/>
      <c r="T9" s="193"/>
      <c r="U9" s="194"/>
      <c r="V9" s="329" t="str">
        <f>IF($AD$1="非表示","",IF(ISERROR(MATCH(V5&amp;"_3",Item_Calc!$M:$M,0)),"",INDEX(Item_Calc!$1:$1048576,MATCH(V5&amp;"_3",Item_Calc!$M:$M,0),15)))</f>
        <v/>
      </c>
      <c r="W9" s="329"/>
      <c r="X9" s="193"/>
      <c r="Y9" s="194"/>
      <c r="Z9" s="330" t="str">
        <f>IF($AD$1="非表示","",IF(ISERROR(MATCH(Z5&amp;"_3",Item_Calc!$M:$M,0)),"",INDEX(Item_Calc!$1:$1048576,MATCH(Z5&amp;"_3",Item_Calc!$M:$M,0),15)))</f>
        <v/>
      </c>
      <c r="AA9" s="330"/>
      <c r="AB9" s="175"/>
      <c r="AC9" s="158"/>
      <c r="AD9" s="153"/>
      <c r="AE9" s="1" t="str">
        <f>IF(INDEX(Holiday!$E:$E,ROW(),1)=0,"",INDEX(Holiday!$E:$E,ROW(),1))</f>
        <v/>
      </c>
    </row>
    <row r="10" spans="1:31" ht="15" customHeight="1" x14ac:dyDescent="0.15">
      <c r="A10" s="153"/>
      <c r="B10" s="328"/>
      <c r="C10" s="328"/>
      <c r="D10" s="166"/>
      <c r="E10" s="161"/>
      <c r="F10" s="326"/>
      <c r="G10" s="326"/>
      <c r="H10" s="170"/>
      <c r="I10" s="162"/>
      <c r="J10" s="326"/>
      <c r="K10" s="326"/>
      <c r="L10" s="170"/>
      <c r="M10" s="162"/>
      <c r="N10" s="326"/>
      <c r="O10" s="326"/>
      <c r="P10" s="170"/>
      <c r="Q10" s="162"/>
      <c r="R10" s="326"/>
      <c r="S10" s="326"/>
      <c r="T10" s="170"/>
      <c r="U10" s="162"/>
      <c r="V10" s="326"/>
      <c r="W10" s="326"/>
      <c r="X10" s="170"/>
      <c r="Y10" s="162"/>
      <c r="Z10" s="327"/>
      <c r="AA10" s="327"/>
      <c r="AB10" s="175"/>
      <c r="AC10" s="158"/>
      <c r="AD10" s="153"/>
      <c r="AE10" s="1"/>
    </row>
    <row r="11" spans="1:31" ht="15" customHeight="1" x14ac:dyDescent="0.15">
      <c r="A11" s="153"/>
      <c r="B11" s="328"/>
      <c r="C11" s="328"/>
      <c r="D11" s="166"/>
      <c r="E11" s="161"/>
      <c r="F11" s="326"/>
      <c r="G11" s="326"/>
      <c r="H11" s="170"/>
      <c r="I11" s="162"/>
      <c r="J11" s="326"/>
      <c r="K11" s="326"/>
      <c r="L11" s="170"/>
      <c r="M11" s="162"/>
      <c r="N11" s="326"/>
      <c r="O11" s="326"/>
      <c r="P11" s="170"/>
      <c r="Q11" s="162"/>
      <c r="R11" s="326"/>
      <c r="S11" s="326"/>
      <c r="T11" s="170"/>
      <c r="U11" s="162"/>
      <c r="V11" s="326"/>
      <c r="W11" s="326"/>
      <c r="X11" s="170"/>
      <c r="Y11" s="162"/>
      <c r="Z11" s="327"/>
      <c r="AA11" s="327"/>
      <c r="AB11" s="175"/>
      <c r="AC11" s="158"/>
      <c r="AD11" s="153"/>
      <c r="AE11" s="1"/>
    </row>
    <row r="12" spans="1:31" ht="15" customHeight="1" thickBot="1" x14ac:dyDescent="0.2">
      <c r="A12" s="153"/>
      <c r="B12" s="325"/>
      <c r="C12" s="325"/>
      <c r="D12" s="167"/>
      <c r="E12" s="163"/>
      <c r="F12" s="323"/>
      <c r="G12" s="323"/>
      <c r="H12" s="171"/>
      <c r="I12" s="163"/>
      <c r="J12" s="323"/>
      <c r="K12" s="323"/>
      <c r="L12" s="171"/>
      <c r="M12" s="163"/>
      <c r="N12" s="323"/>
      <c r="O12" s="323"/>
      <c r="P12" s="171"/>
      <c r="Q12" s="163"/>
      <c r="R12" s="323"/>
      <c r="S12" s="323"/>
      <c r="T12" s="171"/>
      <c r="U12" s="163"/>
      <c r="V12" s="323"/>
      <c r="W12" s="323"/>
      <c r="X12" s="171"/>
      <c r="Y12" s="163"/>
      <c r="Z12" s="324"/>
      <c r="AA12" s="324"/>
      <c r="AB12" s="176"/>
      <c r="AC12" s="158"/>
      <c r="AD12" s="153"/>
      <c r="AE12" s="1">
        <f ca="1">IF(INDEX(Holiday!$E:$E,ROW(),1)=0,"",INDEX(Holiday!$E:$E,ROW(),1))</f>
        <v>40545</v>
      </c>
    </row>
    <row r="13" spans="1:31" ht="5.0999999999999996" customHeight="1" thickTop="1" x14ac:dyDescent="0.15">
      <c r="A13" s="15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58"/>
      <c r="AB13" s="158"/>
      <c r="AC13" s="158"/>
      <c r="AD13" s="153"/>
      <c r="AE13" s="1">
        <f ca="1">IF(INDEX(Holiday!$E:$E,ROW(),1)=0,"",INDEX(Holiday!$E:$E,ROW(),1))</f>
        <v>40546</v>
      </c>
    </row>
    <row r="14" spans="1:31" ht="15" customHeight="1" x14ac:dyDescent="0.15">
      <c r="A14" s="153"/>
      <c r="B14" s="339">
        <f>Z5+1</f>
        <v>40916</v>
      </c>
      <c r="C14" s="164"/>
      <c r="D14" s="166"/>
      <c r="E14" s="161"/>
      <c r="F14" s="335">
        <f>B14+1</f>
        <v>40917</v>
      </c>
      <c r="G14" s="168"/>
      <c r="H14" s="170"/>
      <c r="I14" s="162"/>
      <c r="J14" s="335">
        <f>F14+1</f>
        <v>40918</v>
      </c>
      <c r="K14" s="168"/>
      <c r="L14" s="170"/>
      <c r="M14" s="162"/>
      <c r="N14" s="335">
        <f>J14+1</f>
        <v>40919</v>
      </c>
      <c r="O14" s="168"/>
      <c r="P14" s="170"/>
      <c r="Q14" s="162"/>
      <c r="R14" s="335">
        <f>N14+1</f>
        <v>40920</v>
      </c>
      <c r="S14" s="168"/>
      <c r="T14" s="170"/>
      <c r="U14" s="162"/>
      <c r="V14" s="335">
        <f>R14+1</f>
        <v>40921</v>
      </c>
      <c r="W14" s="168"/>
      <c r="X14" s="170"/>
      <c r="Y14" s="162"/>
      <c r="Z14" s="337">
        <f>V14+1</f>
        <v>40922</v>
      </c>
      <c r="AA14" s="172"/>
      <c r="AB14" s="174"/>
      <c r="AC14" s="157"/>
      <c r="AD14" s="153"/>
      <c r="AE14" s="1" t="str">
        <f ca="1">IF(INDEX(Holiday!$E:$E,ROW(),1)=0,"",INDEX(Holiday!$E:$E,ROW(),1))</f>
        <v/>
      </c>
    </row>
    <row r="15" spans="1:31" ht="15" customHeight="1" x14ac:dyDescent="0.15">
      <c r="A15" s="153"/>
      <c r="B15" s="340"/>
      <c r="C15" s="165"/>
      <c r="D15" s="166"/>
      <c r="E15" s="161"/>
      <c r="F15" s="336"/>
      <c r="G15" s="169"/>
      <c r="H15" s="170"/>
      <c r="I15" s="162"/>
      <c r="J15" s="336"/>
      <c r="K15" s="169"/>
      <c r="L15" s="170"/>
      <c r="M15" s="162"/>
      <c r="N15" s="336"/>
      <c r="O15" s="169"/>
      <c r="P15" s="170"/>
      <c r="Q15" s="162"/>
      <c r="R15" s="336"/>
      <c r="S15" s="169"/>
      <c r="T15" s="170"/>
      <c r="U15" s="162"/>
      <c r="V15" s="336"/>
      <c r="W15" s="169"/>
      <c r="X15" s="170"/>
      <c r="Y15" s="162"/>
      <c r="Z15" s="338"/>
      <c r="AA15" s="173"/>
      <c r="AB15" s="174"/>
      <c r="AC15" s="157"/>
      <c r="AD15" s="153"/>
      <c r="AE15" s="1">
        <f ca="1">IF(INDEX(Holiday!$E:$E,ROW(),1)=0,"",INDEX(Holiday!$E:$E,ROW(),1))</f>
        <v>40553</v>
      </c>
    </row>
    <row r="16" spans="1:31" ht="15" customHeight="1" x14ac:dyDescent="0.15">
      <c r="A16" s="153"/>
      <c r="B16" s="331" t="str">
        <f>IF($AD$1="非表示","",IF(ISERROR(MATCH(B14&amp;"_1",Item_Calc!$M:$M,0)),"",INDEX(Item_Calc!$1:$1048576,MATCH(B14&amp;"_1",Item_Calc!$M:$M,0),15)))</f>
        <v>10:00_1/8_項目1</v>
      </c>
      <c r="C16" s="331"/>
      <c r="D16" s="191"/>
      <c r="E16" s="192"/>
      <c r="F16" s="329" t="str">
        <f>IF($AD$1="非表示","",IF(ISERROR(MATCH(F14&amp;"_1",Item_Calc!$M:$M,0)),"",INDEX(Item_Calc!$1:$1048576,MATCH(F14&amp;"_1",Item_Calc!$M:$M,0),15)))</f>
        <v>10:00_1/9_項目1</v>
      </c>
      <c r="G16" s="329"/>
      <c r="H16" s="193"/>
      <c r="I16" s="194"/>
      <c r="J16" s="329" t="str">
        <f>IF($AD$1="非表示","",IF(ISERROR(MATCH(J14&amp;"_1",Item_Calc!$M:$M,0)),"",INDEX(Item_Calc!$1:$1048576,MATCH(J14&amp;"_1",Item_Calc!$M:$M,0),15)))</f>
        <v>10:00_1/10_項目1</v>
      </c>
      <c r="K16" s="329"/>
      <c r="L16" s="193"/>
      <c r="M16" s="194"/>
      <c r="N16" s="329" t="str">
        <f>IF($AD$1="非表示","",IF(ISERROR(MATCH(N14&amp;"_1",Item_Calc!$M:$M,0)),"",INDEX(Item_Calc!$1:$1048576,MATCH(N14&amp;"_1",Item_Calc!$M:$M,0),15)))</f>
        <v>10:00_1/11_項目1</v>
      </c>
      <c r="O16" s="329"/>
      <c r="P16" s="193"/>
      <c r="Q16" s="194"/>
      <c r="R16" s="329" t="str">
        <f>IF($AD$1="非表示","",IF(ISERROR(MATCH(R14&amp;"_1",Item_Calc!$M:$M,0)),"",INDEX(Item_Calc!$1:$1048576,MATCH(R14&amp;"_1",Item_Calc!$M:$M,0),15)))</f>
        <v>10:00_1/12_項目1</v>
      </c>
      <c r="S16" s="329"/>
      <c r="T16" s="193"/>
      <c r="U16" s="194"/>
      <c r="V16" s="329" t="str">
        <f>IF($AD$1="非表示","",IF(ISERROR(MATCH(V14&amp;"_1",Item_Calc!$M:$M,0)),"",INDEX(Item_Calc!$1:$1048576,MATCH(V14&amp;"_1",Item_Calc!$M:$M,0),15)))</f>
        <v>10:00_1/13_項目1</v>
      </c>
      <c r="W16" s="329"/>
      <c r="X16" s="193"/>
      <c r="Y16" s="194"/>
      <c r="Z16" s="330" t="str">
        <f>IF($AD$1="非表示","",IF(ISERROR(MATCH(Z14&amp;"_1",Item_Calc!$M:$M,0)),"",INDEX(Item_Calc!$1:$1048576,MATCH(Z14&amp;"_1",Item_Calc!$M:$M,0),15)))</f>
        <v>10:00_1/14_項目1</v>
      </c>
      <c r="AA16" s="330"/>
      <c r="AB16" s="174"/>
      <c r="AC16" s="157"/>
      <c r="AD16" s="153"/>
      <c r="AE16" s="1" t="str">
        <f ca="1">IF(INDEX(Holiday!$E:$E,ROW(),1)=0,"",INDEX(Holiday!$E:$E,ROW(),1))</f>
        <v/>
      </c>
    </row>
    <row r="17" spans="1:31" ht="15" customHeight="1" x14ac:dyDescent="0.15">
      <c r="A17" s="153"/>
      <c r="B17" s="331" t="str">
        <f>IF($AD$1="非表示","",IF(ISERROR(MATCH(B14&amp;"_2",Item_Calc!$M:$M,0)),"",INDEX(Item_Calc!$1:$1048576,MATCH(B14&amp;"_2",Item_Calc!$M:$M,0),15)))</f>
        <v/>
      </c>
      <c r="C17" s="331"/>
      <c r="D17" s="191"/>
      <c r="E17" s="192"/>
      <c r="F17" s="329" t="str">
        <f>IF($AD$1="非表示","",IF(ISERROR(MATCH(F14&amp;"_2",Item_Calc!$M:$M,0)),"",INDEX(Item_Calc!$1:$1048576,MATCH(F14&amp;"_2",Item_Calc!$M:$M,0),15)))</f>
        <v/>
      </c>
      <c r="G17" s="329"/>
      <c r="H17" s="193"/>
      <c r="I17" s="194"/>
      <c r="J17" s="329" t="str">
        <f>IF($AD$1="非表示","",IF(ISERROR(MATCH(J14&amp;"_2",Item_Calc!$M:$M,0)),"",INDEX(Item_Calc!$1:$1048576,MATCH(J14&amp;"_2",Item_Calc!$M:$M,0),15)))</f>
        <v/>
      </c>
      <c r="K17" s="329"/>
      <c r="L17" s="193"/>
      <c r="M17" s="194"/>
      <c r="N17" s="329" t="str">
        <f>IF($AD$1="非表示","",IF(ISERROR(MATCH(N14&amp;"_2",Item_Calc!$M:$M,0)),"",INDEX(Item_Calc!$1:$1048576,MATCH(N14&amp;"_2",Item_Calc!$M:$M,0),15)))</f>
        <v/>
      </c>
      <c r="O17" s="329"/>
      <c r="P17" s="193"/>
      <c r="Q17" s="194"/>
      <c r="R17" s="329" t="str">
        <f>IF($AD$1="非表示","",IF(ISERROR(MATCH(R14&amp;"_2",Item_Calc!$M:$M,0)),"",INDEX(Item_Calc!$1:$1048576,MATCH(R14&amp;"_2",Item_Calc!$M:$M,0),15)))</f>
        <v/>
      </c>
      <c r="S17" s="329"/>
      <c r="T17" s="193"/>
      <c r="U17" s="194"/>
      <c r="V17" s="329" t="str">
        <f>IF($AD$1="非表示","",IF(ISERROR(MATCH(V14&amp;"_2",Item_Calc!$M:$M,0)),"",INDEX(Item_Calc!$1:$1048576,MATCH(V14&amp;"_2",Item_Calc!$M:$M,0),15)))</f>
        <v/>
      </c>
      <c r="W17" s="329"/>
      <c r="X17" s="193"/>
      <c r="Y17" s="194"/>
      <c r="Z17" s="330" t="str">
        <f>IF($AD$1="非表示","",IF(ISERROR(MATCH(Z14&amp;"_2",Item_Calc!$M:$M,0)),"",INDEX(Item_Calc!$1:$1048576,MATCH(Z14&amp;"_2",Item_Calc!$M:$M,0),15)))</f>
        <v/>
      </c>
      <c r="AA17" s="330"/>
      <c r="AB17" s="174"/>
      <c r="AC17" s="157"/>
      <c r="AD17" s="153"/>
      <c r="AE17" s="1">
        <f ca="1">IF(INDEX(Holiday!$E:$E,ROW(),1)=0,"",INDEX(Holiday!$E:$E,ROW(),1))</f>
        <v>40585</v>
      </c>
    </row>
    <row r="18" spans="1:31" ht="15" customHeight="1" x14ac:dyDescent="0.15">
      <c r="A18" s="153"/>
      <c r="B18" s="331" t="str">
        <f>IF($AD$1="非表示","",IF(ISERROR(MATCH(B14&amp;"_3",Item_Calc!$M:$M,0)),"",INDEX(Item_Calc!$1:$1048576,MATCH(B14&amp;"_3",Item_Calc!$M:$M,0),15)))</f>
        <v/>
      </c>
      <c r="C18" s="331"/>
      <c r="D18" s="191"/>
      <c r="E18" s="192"/>
      <c r="F18" s="329" t="str">
        <f>IF($AD$1="非表示","",IF(ISERROR(MATCH(F14&amp;"_3",Item_Calc!$M:$M,0)),"",INDEX(Item_Calc!$1:$1048576,MATCH(F14&amp;"_3",Item_Calc!$M:$M,0),15)))</f>
        <v/>
      </c>
      <c r="G18" s="329"/>
      <c r="H18" s="193"/>
      <c r="I18" s="194"/>
      <c r="J18" s="329" t="str">
        <f>IF($AD$1="非表示","",IF(ISERROR(MATCH(J14&amp;"_3",Item_Calc!$M:$M,0)),"",INDEX(Item_Calc!$1:$1048576,MATCH(J14&amp;"_3",Item_Calc!$M:$M,0),15)))</f>
        <v/>
      </c>
      <c r="K18" s="329"/>
      <c r="L18" s="193"/>
      <c r="M18" s="194"/>
      <c r="N18" s="329" t="str">
        <f>IF($AD$1="非表示","",IF(ISERROR(MATCH(N14&amp;"_3",Item_Calc!$M:$M,0)),"",INDEX(Item_Calc!$1:$1048576,MATCH(N14&amp;"_3",Item_Calc!$M:$M,0),15)))</f>
        <v/>
      </c>
      <c r="O18" s="329"/>
      <c r="P18" s="193"/>
      <c r="Q18" s="194"/>
      <c r="R18" s="329" t="str">
        <f>IF($AD$1="非表示","",IF(ISERROR(MATCH(R14&amp;"_3",Item_Calc!$M:$M,0)),"",INDEX(Item_Calc!$1:$1048576,MATCH(R14&amp;"_3",Item_Calc!$M:$M,0),15)))</f>
        <v/>
      </c>
      <c r="S18" s="329"/>
      <c r="T18" s="193"/>
      <c r="U18" s="194"/>
      <c r="V18" s="329" t="str">
        <f>IF($AD$1="非表示","",IF(ISERROR(MATCH(V14&amp;"_3",Item_Calc!$M:$M,0)),"",INDEX(Item_Calc!$1:$1048576,MATCH(V14&amp;"_3",Item_Calc!$M:$M,0),15)))</f>
        <v/>
      </c>
      <c r="W18" s="329"/>
      <c r="X18" s="193"/>
      <c r="Y18" s="194"/>
      <c r="Z18" s="330" t="str">
        <f>IF($AD$1="非表示","",IF(ISERROR(MATCH(Z14&amp;"_3",Item_Calc!$M:$M,0)),"",INDEX(Item_Calc!$1:$1048576,MATCH(Z14&amp;"_3",Item_Calc!$M:$M,0),15)))</f>
        <v/>
      </c>
      <c r="AA18" s="330"/>
      <c r="AB18" s="175"/>
      <c r="AC18" s="158"/>
      <c r="AD18" s="153"/>
      <c r="AE18" s="1" t="str">
        <f ca="1">IF(INDEX(Holiday!$E:$E,ROW(),1)=0,"",INDEX(Holiday!$E:$E,ROW(),1))</f>
        <v/>
      </c>
    </row>
    <row r="19" spans="1:31" ht="15" customHeight="1" x14ac:dyDescent="0.15">
      <c r="A19" s="153"/>
      <c r="B19" s="328"/>
      <c r="C19" s="328"/>
      <c r="D19" s="166"/>
      <c r="E19" s="161"/>
      <c r="F19" s="326"/>
      <c r="G19" s="326"/>
      <c r="H19" s="170"/>
      <c r="I19" s="162"/>
      <c r="J19" s="326"/>
      <c r="K19" s="326"/>
      <c r="L19" s="170"/>
      <c r="M19" s="162"/>
      <c r="N19" s="326"/>
      <c r="O19" s="326"/>
      <c r="P19" s="170"/>
      <c r="Q19" s="162"/>
      <c r="R19" s="326"/>
      <c r="S19" s="326"/>
      <c r="T19" s="170"/>
      <c r="U19" s="162"/>
      <c r="V19" s="326"/>
      <c r="W19" s="326"/>
      <c r="X19" s="170"/>
      <c r="Y19" s="162"/>
      <c r="Z19" s="327"/>
      <c r="AA19" s="327"/>
      <c r="AB19" s="175"/>
      <c r="AC19" s="158"/>
      <c r="AD19" s="153"/>
      <c r="AE19" s="1">
        <f ca="1">IF(INDEX(Holiday!$E:$E,ROW(),1)=0,"",INDEX(Holiday!$E:$E,ROW(),1))</f>
        <v>40623</v>
      </c>
    </row>
    <row r="20" spans="1:31" ht="15" customHeight="1" x14ac:dyDescent="0.15">
      <c r="A20" s="153"/>
      <c r="B20" s="328"/>
      <c r="C20" s="328"/>
      <c r="D20" s="166"/>
      <c r="E20" s="161"/>
      <c r="F20" s="326"/>
      <c r="G20" s="326"/>
      <c r="H20" s="170"/>
      <c r="I20" s="162"/>
      <c r="J20" s="326"/>
      <c r="K20" s="326"/>
      <c r="L20" s="170"/>
      <c r="M20" s="162"/>
      <c r="N20" s="326"/>
      <c r="O20" s="326"/>
      <c r="P20" s="170"/>
      <c r="Q20" s="162"/>
      <c r="R20" s="326"/>
      <c r="S20" s="326"/>
      <c r="T20" s="170"/>
      <c r="U20" s="162"/>
      <c r="V20" s="326"/>
      <c r="W20" s="326"/>
      <c r="X20" s="170"/>
      <c r="Y20" s="162"/>
      <c r="Z20" s="327"/>
      <c r="AA20" s="327"/>
      <c r="AB20" s="175"/>
      <c r="AC20" s="158"/>
      <c r="AD20" s="153"/>
      <c r="AE20" s="1" t="str">
        <f ca="1">IF(INDEX(Holiday!$E:$E,ROW(),1)=0,"",INDEX(Holiday!$E:$E,ROW(),1))</f>
        <v/>
      </c>
    </row>
    <row r="21" spans="1:31" ht="15" customHeight="1" thickBot="1" x14ac:dyDescent="0.2">
      <c r="A21" s="153"/>
      <c r="B21" s="325"/>
      <c r="C21" s="325"/>
      <c r="D21" s="167"/>
      <c r="E21" s="163"/>
      <c r="F21" s="323"/>
      <c r="G21" s="323"/>
      <c r="H21" s="171"/>
      <c r="I21" s="163"/>
      <c r="J21" s="323"/>
      <c r="K21" s="323"/>
      <c r="L21" s="171"/>
      <c r="M21" s="163"/>
      <c r="N21" s="323"/>
      <c r="O21" s="323"/>
      <c r="P21" s="171"/>
      <c r="Q21" s="163"/>
      <c r="R21" s="323"/>
      <c r="S21" s="323"/>
      <c r="T21" s="171"/>
      <c r="U21" s="163"/>
      <c r="V21" s="323"/>
      <c r="W21" s="323"/>
      <c r="X21" s="171"/>
      <c r="Y21" s="163"/>
      <c r="Z21" s="324"/>
      <c r="AA21" s="324"/>
      <c r="AB21" s="176"/>
      <c r="AC21" s="158"/>
      <c r="AD21" s="153"/>
      <c r="AE21" s="1">
        <f ca="1">IF(INDEX(Holiday!$E:$E,ROW(),1)=0,"",INDEX(Holiday!$E:$E,ROW(),1))</f>
        <v>40662</v>
      </c>
    </row>
    <row r="22" spans="1:31" ht="5.0999999999999996" customHeight="1" thickTop="1" x14ac:dyDescent="0.15">
      <c r="A22" s="15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58"/>
      <c r="AB22" s="158"/>
      <c r="AC22" s="158"/>
      <c r="AD22" s="153"/>
      <c r="AE22" s="1" t="str">
        <f ca="1">IF(INDEX(Holiday!$E:$E,ROW(),1)=0,"",INDEX(Holiday!$E:$E,ROW(),1))</f>
        <v/>
      </c>
    </row>
    <row r="23" spans="1:31" ht="15" customHeight="1" x14ac:dyDescent="0.15">
      <c r="A23" s="153"/>
      <c r="B23" s="339">
        <f>Z14+1</f>
        <v>40923</v>
      </c>
      <c r="C23" s="164"/>
      <c r="D23" s="166"/>
      <c r="E23" s="161"/>
      <c r="F23" s="335">
        <f>B23+1</f>
        <v>40924</v>
      </c>
      <c r="G23" s="168"/>
      <c r="H23" s="170"/>
      <c r="I23" s="162"/>
      <c r="J23" s="335">
        <f>F23+1</f>
        <v>40925</v>
      </c>
      <c r="K23" s="168"/>
      <c r="L23" s="170"/>
      <c r="M23" s="162"/>
      <c r="N23" s="335">
        <f>J23+1</f>
        <v>40926</v>
      </c>
      <c r="O23" s="168"/>
      <c r="P23" s="170"/>
      <c r="Q23" s="162"/>
      <c r="R23" s="335">
        <f>N23+1</f>
        <v>40927</v>
      </c>
      <c r="S23" s="168"/>
      <c r="T23" s="170"/>
      <c r="U23" s="162"/>
      <c r="V23" s="335">
        <f>R23+1</f>
        <v>40928</v>
      </c>
      <c r="W23" s="168"/>
      <c r="X23" s="170"/>
      <c r="Y23" s="162"/>
      <c r="Z23" s="337">
        <f>V23+1</f>
        <v>40929</v>
      </c>
      <c r="AA23" s="172"/>
      <c r="AB23" s="174"/>
      <c r="AC23" s="157"/>
      <c r="AD23" s="153"/>
      <c r="AE23" s="1" t="str">
        <f ca="1">IF(INDEX(Holiday!$E:$E,ROW(),1)=0,"",INDEX(Holiday!$E:$E,ROW(),1))</f>
        <v/>
      </c>
    </row>
    <row r="24" spans="1:31" ht="15" customHeight="1" x14ac:dyDescent="0.15">
      <c r="A24" s="153"/>
      <c r="B24" s="340"/>
      <c r="C24" s="165"/>
      <c r="D24" s="166"/>
      <c r="E24" s="161"/>
      <c r="F24" s="336"/>
      <c r="G24" s="169"/>
      <c r="H24" s="170"/>
      <c r="I24" s="162"/>
      <c r="J24" s="336"/>
      <c r="K24" s="169"/>
      <c r="L24" s="170"/>
      <c r="M24" s="162"/>
      <c r="N24" s="336"/>
      <c r="O24" s="169"/>
      <c r="P24" s="170"/>
      <c r="Q24" s="162"/>
      <c r="R24" s="336"/>
      <c r="S24" s="169"/>
      <c r="T24" s="170"/>
      <c r="U24" s="162"/>
      <c r="V24" s="336"/>
      <c r="W24" s="169"/>
      <c r="X24" s="170"/>
      <c r="Y24" s="162"/>
      <c r="Z24" s="338"/>
      <c r="AA24" s="173"/>
      <c r="AB24" s="174"/>
      <c r="AC24" s="157"/>
      <c r="AD24" s="153"/>
      <c r="AE24" s="1">
        <f ca="1">IF(INDEX(Holiday!$E:$E,ROW(),1)=0,"",INDEX(Holiday!$E:$E,ROW(),1))</f>
        <v>40666</v>
      </c>
    </row>
    <row r="25" spans="1:31" ht="15" customHeight="1" x14ac:dyDescent="0.15">
      <c r="A25" s="153"/>
      <c r="B25" s="331" t="str">
        <f>IF($AD$1="非表示","",IF(ISERROR(MATCH(B23&amp;"_1",Item_Calc!$M:$M,0)),"",INDEX(Item_Calc!$1:$1048576,MATCH(B23&amp;"_1",Item_Calc!$M:$M,0),15)))</f>
        <v>10:00_1/15_項目1</v>
      </c>
      <c r="C25" s="331"/>
      <c r="D25" s="191"/>
      <c r="E25" s="192"/>
      <c r="F25" s="329" t="str">
        <f>IF($AD$1="非表示","",IF(ISERROR(MATCH(F23&amp;"_1",Item_Calc!$M:$M,0)),"",INDEX(Item_Calc!$1:$1048576,MATCH(F23&amp;"_1",Item_Calc!$M:$M,0),15)))</f>
        <v>10:00_1/16_項目1</v>
      </c>
      <c r="G25" s="329"/>
      <c r="H25" s="193"/>
      <c r="I25" s="194"/>
      <c r="J25" s="329" t="str">
        <f>IF($AD$1="非表示","",IF(ISERROR(MATCH(J23&amp;"_1",Item_Calc!$M:$M,0)),"",INDEX(Item_Calc!$1:$1048576,MATCH(J23&amp;"_1",Item_Calc!$M:$M,0),15)))</f>
        <v>10:00_1/17_項目1</v>
      </c>
      <c r="K25" s="329"/>
      <c r="L25" s="193"/>
      <c r="M25" s="194"/>
      <c r="N25" s="329" t="str">
        <f>IF($AD$1="非表示","",IF(ISERROR(MATCH(N23&amp;"_1",Item_Calc!$M:$M,0)),"",INDEX(Item_Calc!$1:$1048576,MATCH(N23&amp;"_1",Item_Calc!$M:$M,0),15)))</f>
        <v>10:00_1/18_項目1</v>
      </c>
      <c r="O25" s="329"/>
      <c r="P25" s="193"/>
      <c r="Q25" s="194"/>
      <c r="R25" s="329" t="str">
        <f>IF($AD$1="非表示","",IF(ISERROR(MATCH(R23&amp;"_1",Item_Calc!$M:$M,0)),"",INDEX(Item_Calc!$1:$1048576,MATCH(R23&amp;"_1",Item_Calc!$M:$M,0),15)))</f>
        <v>10:00_1/19_項目1</v>
      </c>
      <c r="S25" s="329"/>
      <c r="T25" s="193"/>
      <c r="U25" s="194"/>
      <c r="V25" s="329" t="str">
        <f>IF($AD$1="非表示","",IF(ISERROR(MATCH(V23&amp;"_1",Item_Calc!$M:$M,0)),"",INDEX(Item_Calc!$1:$1048576,MATCH(V23&amp;"_1",Item_Calc!$M:$M,0),15)))</f>
        <v>10:00_1/20_項目1</v>
      </c>
      <c r="W25" s="329"/>
      <c r="X25" s="193"/>
      <c r="Y25" s="194"/>
      <c r="Z25" s="330" t="str">
        <f>IF($AD$1="非表示","",IF(ISERROR(MATCH(Z23&amp;"_1",Item_Calc!$M:$M,0)),"",INDEX(Item_Calc!$1:$1048576,MATCH(Z23&amp;"_1",Item_Calc!$M:$M,0),15)))</f>
        <v>10:00_1/21_項目1</v>
      </c>
      <c r="AA25" s="330"/>
      <c r="AB25" s="174"/>
      <c r="AC25" s="157"/>
      <c r="AD25" s="153"/>
      <c r="AE25" s="1">
        <f ca="1">IF(INDEX(Holiday!$E:$E,ROW(),1)=0,"",INDEX(Holiday!$E:$E,ROW(),1))</f>
        <v>40667</v>
      </c>
    </row>
    <row r="26" spans="1:31" ht="15" customHeight="1" x14ac:dyDescent="0.15">
      <c r="A26" s="153"/>
      <c r="B26" s="331" t="str">
        <f>IF($AD$1="非表示","",IF(ISERROR(MATCH(B23&amp;"_2",Item_Calc!$M:$M,0)),"",INDEX(Item_Calc!$1:$1048576,MATCH(B23&amp;"_2",Item_Calc!$M:$M,0),15)))</f>
        <v/>
      </c>
      <c r="C26" s="331"/>
      <c r="D26" s="191"/>
      <c r="E26" s="192"/>
      <c r="F26" s="329" t="str">
        <f>IF($AD$1="非表示","",IF(ISERROR(MATCH(F23&amp;"_2",Item_Calc!$M:$M,0)),"",INDEX(Item_Calc!$1:$1048576,MATCH(F23&amp;"_2",Item_Calc!$M:$M,0),15)))</f>
        <v/>
      </c>
      <c r="G26" s="329"/>
      <c r="H26" s="193"/>
      <c r="I26" s="194"/>
      <c r="J26" s="329" t="str">
        <f>IF($AD$1="非表示","",IF(ISERROR(MATCH(J23&amp;"_2",Item_Calc!$M:$M,0)),"",INDEX(Item_Calc!$1:$1048576,MATCH(J23&amp;"_2",Item_Calc!$M:$M,0),15)))</f>
        <v/>
      </c>
      <c r="K26" s="329"/>
      <c r="L26" s="193"/>
      <c r="M26" s="194"/>
      <c r="N26" s="329" t="str">
        <f>IF($AD$1="非表示","",IF(ISERROR(MATCH(N23&amp;"_2",Item_Calc!$M:$M,0)),"",INDEX(Item_Calc!$1:$1048576,MATCH(N23&amp;"_2",Item_Calc!$M:$M,0),15)))</f>
        <v/>
      </c>
      <c r="O26" s="329"/>
      <c r="P26" s="193"/>
      <c r="Q26" s="194"/>
      <c r="R26" s="329" t="str">
        <f>IF($AD$1="非表示","",IF(ISERROR(MATCH(R23&amp;"_2",Item_Calc!$M:$M,0)),"",INDEX(Item_Calc!$1:$1048576,MATCH(R23&amp;"_2",Item_Calc!$M:$M,0),15)))</f>
        <v/>
      </c>
      <c r="S26" s="329"/>
      <c r="T26" s="193"/>
      <c r="U26" s="194"/>
      <c r="V26" s="329" t="str">
        <f>IF($AD$1="非表示","",IF(ISERROR(MATCH(V23&amp;"_2",Item_Calc!$M:$M,0)),"",INDEX(Item_Calc!$1:$1048576,MATCH(V23&amp;"_2",Item_Calc!$M:$M,0),15)))</f>
        <v/>
      </c>
      <c r="W26" s="329"/>
      <c r="X26" s="193"/>
      <c r="Y26" s="194"/>
      <c r="Z26" s="330" t="str">
        <f>IF($AD$1="非表示","",IF(ISERROR(MATCH(Z23&amp;"_2",Item_Calc!$M:$M,0)),"",INDEX(Item_Calc!$1:$1048576,MATCH(Z23&amp;"_2",Item_Calc!$M:$M,0),15)))</f>
        <v/>
      </c>
      <c r="AA26" s="330"/>
      <c r="AB26" s="174"/>
      <c r="AC26" s="157"/>
      <c r="AD26" s="153"/>
      <c r="AE26" s="1">
        <f ca="1">IF(INDEX(Holiday!$E:$E,ROW(),1)=0,"",INDEX(Holiday!$E:$E,ROW(),1))</f>
        <v>40668</v>
      </c>
    </row>
    <row r="27" spans="1:31" ht="15" customHeight="1" x14ac:dyDescent="0.15">
      <c r="A27" s="153"/>
      <c r="B27" s="331" t="str">
        <f>IF($AD$1="非表示","",IF(ISERROR(MATCH(B23&amp;"_3",Item_Calc!$M:$M,0)),"",INDEX(Item_Calc!$1:$1048576,MATCH(B23&amp;"_3",Item_Calc!$M:$M,0),15)))</f>
        <v/>
      </c>
      <c r="C27" s="331"/>
      <c r="D27" s="191"/>
      <c r="E27" s="192"/>
      <c r="F27" s="329" t="str">
        <f>IF($AD$1="非表示","",IF(ISERROR(MATCH(F23&amp;"_3",Item_Calc!$M:$M,0)),"",INDEX(Item_Calc!$1:$1048576,MATCH(F23&amp;"_3",Item_Calc!$M:$M,0),15)))</f>
        <v/>
      </c>
      <c r="G27" s="329"/>
      <c r="H27" s="193"/>
      <c r="I27" s="194"/>
      <c r="J27" s="329" t="str">
        <f>IF($AD$1="非表示","",IF(ISERROR(MATCH(J23&amp;"_3",Item_Calc!$M:$M,0)),"",INDEX(Item_Calc!$1:$1048576,MATCH(J23&amp;"_3",Item_Calc!$M:$M,0),15)))</f>
        <v/>
      </c>
      <c r="K27" s="329"/>
      <c r="L27" s="193"/>
      <c r="M27" s="194"/>
      <c r="N27" s="329" t="str">
        <f>IF($AD$1="非表示","",IF(ISERROR(MATCH(N23&amp;"_3",Item_Calc!$M:$M,0)),"",INDEX(Item_Calc!$1:$1048576,MATCH(N23&amp;"_3",Item_Calc!$M:$M,0),15)))</f>
        <v/>
      </c>
      <c r="O27" s="329"/>
      <c r="P27" s="193"/>
      <c r="Q27" s="194"/>
      <c r="R27" s="329" t="str">
        <f>IF($AD$1="非表示","",IF(ISERROR(MATCH(R23&amp;"_3",Item_Calc!$M:$M,0)),"",INDEX(Item_Calc!$1:$1048576,MATCH(R23&amp;"_3",Item_Calc!$M:$M,0),15)))</f>
        <v/>
      </c>
      <c r="S27" s="329"/>
      <c r="T27" s="193"/>
      <c r="U27" s="194"/>
      <c r="V27" s="329" t="str">
        <f>IF($AD$1="非表示","",IF(ISERROR(MATCH(V23&amp;"_3",Item_Calc!$M:$M,0)),"",INDEX(Item_Calc!$1:$1048576,MATCH(V23&amp;"_3",Item_Calc!$M:$M,0),15)))</f>
        <v/>
      </c>
      <c r="W27" s="329"/>
      <c r="X27" s="193"/>
      <c r="Y27" s="194"/>
      <c r="Z27" s="330" t="str">
        <f>IF($AD$1="非表示","",IF(ISERROR(MATCH(Z23&amp;"_3",Item_Calc!$M:$M,0)),"",INDEX(Item_Calc!$1:$1048576,MATCH(Z23&amp;"_3",Item_Calc!$M:$M,0),15)))</f>
        <v/>
      </c>
      <c r="AA27" s="330"/>
      <c r="AB27" s="175"/>
      <c r="AC27" s="158"/>
      <c r="AD27" s="153"/>
      <c r="AE27" s="1" t="str">
        <f ca="1">IF(INDEX(Holiday!$E:$E,ROW(),1)=0,"",INDEX(Holiday!$E:$E,ROW(),1))</f>
        <v/>
      </c>
    </row>
    <row r="28" spans="1:31" ht="15" customHeight="1" x14ac:dyDescent="0.15">
      <c r="A28" s="153"/>
      <c r="B28" s="328"/>
      <c r="C28" s="328"/>
      <c r="D28" s="166"/>
      <c r="E28" s="161"/>
      <c r="F28" s="326"/>
      <c r="G28" s="326"/>
      <c r="H28" s="170"/>
      <c r="I28" s="162"/>
      <c r="J28" s="326"/>
      <c r="K28" s="326"/>
      <c r="L28" s="170"/>
      <c r="M28" s="162"/>
      <c r="N28" s="326"/>
      <c r="O28" s="326"/>
      <c r="P28" s="170"/>
      <c r="Q28" s="162"/>
      <c r="R28" s="326"/>
      <c r="S28" s="326"/>
      <c r="T28" s="170"/>
      <c r="U28" s="162"/>
      <c r="V28" s="326"/>
      <c r="W28" s="326"/>
      <c r="X28" s="170"/>
      <c r="Y28" s="162"/>
      <c r="Z28" s="327"/>
      <c r="AA28" s="327"/>
      <c r="AB28" s="175"/>
      <c r="AC28" s="158"/>
      <c r="AD28" s="153"/>
      <c r="AE28" s="1">
        <f ca="1">IF(INDEX(Holiday!$E:$E,ROW(),1)=0,"",INDEX(Holiday!$E:$E,ROW(),1))</f>
        <v>40742</v>
      </c>
    </row>
    <row r="29" spans="1:31" ht="15" customHeight="1" x14ac:dyDescent="0.15">
      <c r="A29" s="153"/>
      <c r="B29" s="328"/>
      <c r="C29" s="328"/>
      <c r="D29" s="166"/>
      <c r="E29" s="161"/>
      <c r="F29" s="326"/>
      <c r="G29" s="326"/>
      <c r="H29" s="170"/>
      <c r="I29" s="162"/>
      <c r="J29" s="326"/>
      <c r="K29" s="326"/>
      <c r="L29" s="170"/>
      <c r="M29" s="162"/>
      <c r="N29" s="326"/>
      <c r="O29" s="326"/>
      <c r="P29" s="170"/>
      <c r="Q29" s="162"/>
      <c r="R29" s="326"/>
      <c r="S29" s="326"/>
      <c r="T29" s="170"/>
      <c r="U29" s="162"/>
      <c r="V29" s="326"/>
      <c r="W29" s="326"/>
      <c r="X29" s="170"/>
      <c r="Y29" s="162"/>
      <c r="Z29" s="327"/>
      <c r="AA29" s="327"/>
      <c r="AB29" s="175"/>
      <c r="AC29" s="158"/>
      <c r="AD29" s="153"/>
      <c r="AE29" s="1" t="str">
        <f ca="1">IF(INDEX(Holiday!$E:$E,ROW(),1)=0,"",INDEX(Holiday!$E:$E,ROW(),1))</f>
        <v/>
      </c>
    </row>
    <row r="30" spans="1:31" ht="15" customHeight="1" thickBot="1" x14ac:dyDescent="0.2">
      <c r="A30" s="153"/>
      <c r="B30" s="325"/>
      <c r="C30" s="325"/>
      <c r="D30" s="167"/>
      <c r="E30" s="163"/>
      <c r="F30" s="323"/>
      <c r="G30" s="323"/>
      <c r="H30" s="171"/>
      <c r="I30" s="163"/>
      <c r="J30" s="323"/>
      <c r="K30" s="323"/>
      <c r="L30" s="171"/>
      <c r="M30" s="163"/>
      <c r="N30" s="323"/>
      <c r="O30" s="323"/>
      <c r="P30" s="171"/>
      <c r="Q30" s="163"/>
      <c r="R30" s="323"/>
      <c r="S30" s="323"/>
      <c r="T30" s="171"/>
      <c r="U30" s="163"/>
      <c r="V30" s="323"/>
      <c r="W30" s="323"/>
      <c r="X30" s="171"/>
      <c r="Y30" s="163"/>
      <c r="Z30" s="324"/>
      <c r="AA30" s="324"/>
      <c r="AB30" s="176"/>
      <c r="AC30" s="158"/>
      <c r="AD30" s="153"/>
      <c r="AE30" s="1">
        <f ca="1">IF(INDEX(Holiday!$E:$E,ROW(),1)=0,"",INDEX(Holiday!$E:$E,ROW(),1))</f>
        <v>40805</v>
      </c>
    </row>
    <row r="31" spans="1:31" ht="5.0999999999999996" customHeight="1" thickTop="1" x14ac:dyDescent="0.15">
      <c r="A31" s="15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58"/>
      <c r="AB31" s="158"/>
      <c r="AC31" s="158"/>
      <c r="AD31" s="153"/>
      <c r="AE31" s="1" t="str">
        <f ca="1">IF(INDEX(Holiday!$E:$E,ROW(),1)=0,"",INDEX(Holiday!$E:$E,ROW(),1))</f>
        <v/>
      </c>
    </row>
    <row r="32" spans="1:31" ht="15" customHeight="1" x14ac:dyDescent="0.15">
      <c r="A32" s="153"/>
      <c r="B32" s="339">
        <f>Z23+1</f>
        <v>40930</v>
      </c>
      <c r="C32" s="164"/>
      <c r="D32" s="166"/>
      <c r="E32" s="161"/>
      <c r="F32" s="335">
        <f>B32+1</f>
        <v>40931</v>
      </c>
      <c r="G32" s="168"/>
      <c r="H32" s="170"/>
      <c r="I32" s="162"/>
      <c r="J32" s="335">
        <f>F32+1</f>
        <v>40932</v>
      </c>
      <c r="K32" s="168"/>
      <c r="L32" s="170"/>
      <c r="M32" s="162"/>
      <c r="N32" s="335">
        <f>J32+1</f>
        <v>40933</v>
      </c>
      <c r="O32" s="168"/>
      <c r="P32" s="170"/>
      <c r="Q32" s="162"/>
      <c r="R32" s="335">
        <f>N32+1</f>
        <v>40934</v>
      </c>
      <c r="S32" s="168"/>
      <c r="T32" s="170"/>
      <c r="U32" s="162"/>
      <c r="V32" s="335">
        <f>R32+1</f>
        <v>40935</v>
      </c>
      <c r="W32" s="168"/>
      <c r="X32" s="170"/>
      <c r="Y32" s="162"/>
      <c r="Z32" s="337">
        <f>V32+1</f>
        <v>40936</v>
      </c>
      <c r="AA32" s="172"/>
      <c r="AB32" s="174"/>
      <c r="AC32" s="157"/>
      <c r="AD32" s="153"/>
      <c r="AE32" s="1">
        <f ca="1">IF(INDEX(Holiday!$E:$E,ROW(),1)=0,"",INDEX(Holiday!$E:$E,ROW(),1))</f>
        <v>40809</v>
      </c>
    </row>
    <row r="33" spans="1:31" ht="15" customHeight="1" x14ac:dyDescent="0.15">
      <c r="A33" s="153"/>
      <c r="B33" s="340"/>
      <c r="C33" s="165"/>
      <c r="D33" s="166"/>
      <c r="E33" s="161"/>
      <c r="F33" s="336"/>
      <c r="G33" s="169"/>
      <c r="H33" s="170"/>
      <c r="I33" s="162"/>
      <c r="J33" s="336"/>
      <c r="K33" s="169"/>
      <c r="L33" s="170"/>
      <c r="M33" s="162"/>
      <c r="N33" s="336"/>
      <c r="O33" s="169"/>
      <c r="P33" s="170"/>
      <c r="Q33" s="162"/>
      <c r="R33" s="336"/>
      <c r="S33" s="169"/>
      <c r="T33" s="170"/>
      <c r="U33" s="162"/>
      <c r="V33" s="336"/>
      <c r="W33" s="169"/>
      <c r="X33" s="170"/>
      <c r="Y33" s="162"/>
      <c r="Z33" s="338"/>
      <c r="AA33" s="173"/>
      <c r="AB33" s="174"/>
      <c r="AC33" s="157"/>
      <c r="AD33" s="153"/>
      <c r="AE33" s="1" t="str">
        <f ca="1">IF(INDEX(Holiday!$E:$E,ROW(),1)=0,"",INDEX(Holiday!$E:$E,ROW(),1))</f>
        <v/>
      </c>
    </row>
    <row r="34" spans="1:31" ht="15" customHeight="1" x14ac:dyDescent="0.15">
      <c r="A34" s="153"/>
      <c r="B34" s="331" t="str">
        <f>IF($AD$1="非表示","",IF(ISERROR(MATCH(B32&amp;"_1",Item_Calc!$M:$M,0)),"",INDEX(Item_Calc!$1:$1048576,MATCH(B32&amp;"_1",Item_Calc!$M:$M,0),15)))</f>
        <v>10:00_1/22_項目1</v>
      </c>
      <c r="C34" s="331"/>
      <c r="D34" s="191"/>
      <c r="E34" s="192"/>
      <c r="F34" s="329" t="str">
        <f>IF($AD$1="非表示","",IF(ISERROR(MATCH(F32&amp;"_1",Item_Calc!$M:$M,0)),"",INDEX(Item_Calc!$1:$1048576,MATCH(F32&amp;"_1",Item_Calc!$M:$M,0),15)))</f>
        <v>10:00_1/23_項目1</v>
      </c>
      <c r="G34" s="329"/>
      <c r="H34" s="193"/>
      <c r="I34" s="194"/>
      <c r="J34" s="329" t="str">
        <f>IF($AD$1="非表示","",IF(ISERROR(MATCH(J32&amp;"_1",Item_Calc!$M:$M,0)),"",INDEX(Item_Calc!$1:$1048576,MATCH(J32&amp;"_1",Item_Calc!$M:$M,0),15)))</f>
        <v>10:00_1/24_項目1</v>
      </c>
      <c r="K34" s="329"/>
      <c r="L34" s="193"/>
      <c r="M34" s="194"/>
      <c r="N34" s="329" t="str">
        <f>IF($AD$1="非表示","",IF(ISERROR(MATCH(N32&amp;"_1",Item_Calc!$M:$M,0)),"",INDEX(Item_Calc!$1:$1048576,MATCH(N32&amp;"_1",Item_Calc!$M:$M,0),15)))</f>
        <v>10:00_1/25_項目1</v>
      </c>
      <c r="O34" s="329"/>
      <c r="P34" s="193"/>
      <c r="Q34" s="194"/>
      <c r="R34" s="329" t="str">
        <f>IF($AD$1="非表示","",IF(ISERROR(MATCH(R32&amp;"_1",Item_Calc!$M:$M,0)),"",INDEX(Item_Calc!$1:$1048576,MATCH(R32&amp;"_1",Item_Calc!$M:$M,0),15)))</f>
        <v/>
      </c>
      <c r="S34" s="329"/>
      <c r="T34" s="193"/>
      <c r="U34" s="194"/>
      <c r="V34" s="329" t="str">
        <f>IF($AD$1="非表示","",IF(ISERROR(MATCH(V32&amp;"_1",Item_Calc!$M:$M,0)),"",INDEX(Item_Calc!$1:$1048576,MATCH(V32&amp;"_1",Item_Calc!$M:$M,0),15)))</f>
        <v/>
      </c>
      <c r="W34" s="329"/>
      <c r="X34" s="193"/>
      <c r="Y34" s="194"/>
      <c r="Z34" s="330" t="str">
        <f>IF($AD$1="非表示","",IF(ISERROR(MATCH(Z32&amp;"_1",Item_Calc!$M:$M,0)),"",INDEX(Item_Calc!$1:$1048576,MATCH(Z32&amp;"_1",Item_Calc!$M:$M,0),15)))</f>
        <v/>
      </c>
      <c r="AA34" s="330"/>
      <c r="AB34" s="174"/>
      <c r="AC34" s="157"/>
      <c r="AD34" s="153"/>
      <c r="AE34" s="1">
        <f ca="1">IF(INDEX(Holiday!$E:$E,ROW(),1)=0,"",INDEX(Holiday!$E:$E,ROW(),1))</f>
        <v>40826</v>
      </c>
    </row>
    <row r="35" spans="1:31" ht="15" customHeight="1" x14ac:dyDescent="0.15">
      <c r="A35" s="153"/>
      <c r="B35" s="331" t="str">
        <f>IF($AD$1="非表示","",IF(ISERROR(MATCH(B32&amp;"_2",Item_Calc!$M:$M,0)),"",INDEX(Item_Calc!$1:$1048576,MATCH(B32&amp;"_2",Item_Calc!$M:$M,0),15)))</f>
        <v/>
      </c>
      <c r="C35" s="331"/>
      <c r="D35" s="191"/>
      <c r="E35" s="192"/>
      <c r="F35" s="329" t="str">
        <f>IF($AD$1="非表示","",IF(ISERROR(MATCH(F32&amp;"_2",Item_Calc!$M:$M,0)),"",INDEX(Item_Calc!$1:$1048576,MATCH(F32&amp;"_2",Item_Calc!$M:$M,0),15)))</f>
        <v/>
      </c>
      <c r="G35" s="329"/>
      <c r="H35" s="193"/>
      <c r="I35" s="194"/>
      <c r="J35" s="329" t="str">
        <f>IF($AD$1="非表示","",IF(ISERROR(MATCH(J32&amp;"_2",Item_Calc!$M:$M,0)),"",INDEX(Item_Calc!$1:$1048576,MATCH(J32&amp;"_2",Item_Calc!$M:$M,0),15)))</f>
        <v/>
      </c>
      <c r="K35" s="329"/>
      <c r="L35" s="193"/>
      <c r="M35" s="194"/>
      <c r="N35" s="329" t="str">
        <f>IF($AD$1="非表示","",IF(ISERROR(MATCH(N32&amp;"_2",Item_Calc!$M:$M,0)),"",INDEX(Item_Calc!$1:$1048576,MATCH(N32&amp;"_2",Item_Calc!$M:$M,0),15)))</f>
        <v/>
      </c>
      <c r="O35" s="329"/>
      <c r="P35" s="193"/>
      <c r="Q35" s="194"/>
      <c r="R35" s="329" t="str">
        <f>IF($AD$1="非表示","",IF(ISERROR(MATCH(R32&amp;"_2",Item_Calc!$M:$M,0)),"",INDEX(Item_Calc!$1:$1048576,MATCH(R32&amp;"_2",Item_Calc!$M:$M,0),15)))</f>
        <v/>
      </c>
      <c r="S35" s="329"/>
      <c r="T35" s="193"/>
      <c r="U35" s="194"/>
      <c r="V35" s="329" t="str">
        <f>IF($AD$1="非表示","",IF(ISERROR(MATCH(V32&amp;"_2",Item_Calc!$M:$M,0)),"",INDEX(Item_Calc!$1:$1048576,MATCH(V32&amp;"_2",Item_Calc!$M:$M,0),15)))</f>
        <v/>
      </c>
      <c r="W35" s="329"/>
      <c r="X35" s="193"/>
      <c r="Y35" s="194"/>
      <c r="Z35" s="330" t="str">
        <f>IF($AD$1="非表示","",IF(ISERROR(MATCH(Z32&amp;"_2",Item_Calc!$M:$M,0)),"",INDEX(Item_Calc!$1:$1048576,MATCH(Z32&amp;"_2",Item_Calc!$M:$M,0),15)))</f>
        <v/>
      </c>
      <c r="AA35" s="330"/>
      <c r="AB35" s="174"/>
      <c r="AC35" s="157"/>
      <c r="AD35" s="153"/>
      <c r="AE35" s="1" t="str">
        <f ca="1">IF(INDEX(Holiday!$E:$E,ROW(),1)=0,"",INDEX(Holiday!$E:$E,ROW(),1))</f>
        <v/>
      </c>
    </row>
    <row r="36" spans="1:31" ht="15" customHeight="1" x14ac:dyDescent="0.15">
      <c r="A36" s="153"/>
      <c r="B36" s="331" t="str">
        <f>IF($AD$1="非表示","",IF(ISERROR(MATCH(B32&amp;"_3",Item_Calc!$M:$M,0)),"",INDEX(Item_Calc!$1:$1048576,MATCH(B32&amp;"_3",Item_Calc!$M:$M,0),15)))</f>
        <v/>
      </c>
      <c r="C36" s="331"/>
      <c r="D36" s="191"/>
      <c r="E36" s="192"/>
      <c r="F36" s="329" t="str">
        <f>IF($AD$1="非表示","",IF(ISERROR(MATCH(F32&amp;"_3",Item_Calc!$M:$M,0)),"",INDEX(Item_Calc!$1:$1048576,MATCH(F32&amp;"_3",Item_Calc!$M:$M,0),15)))</f>
        <v/>
      </c>
      <c r="G36" s="329"/>
      <c r="H36" s="193"/>
      <c r="I36" s="194"/>
      <c r="J36" s="329" t="str">
        <f>IF($AD$1="非表示","",IF(ISERROR(MATCH(J32&amp;"_3",Item_Calc!$M:$M,0)),"",INDEX(Item_Calc!$1:$1048576,MATCH(J32&amp;"_3",Item_Calc!$M:$M,0),15)))</f>
        <v/>
      </c>
      <c r="K36" s="329"/>
      <c r="L36" s="193"/>
      <c r="M36" s="194"/>
      <c r="N36" s="329" t="str">
        <f>IF($AD$1="非表示","",IF(ISERROR(MATCH(N32&amp;"_3",Item_Calc!$M:$M,0)),"",INDEX(Item_Calc!$1:$1048576,MATCH(N32&amp;"_3",Item_Calc!$M:$M,0),15)))</f>
        <v/>
      </c>
      <c r="O36" s="329"/>
      <c r="P36" s="193"/>
      <c r="Q36" s="194"/>
      <c r="R36" s="329" t="str">
        <f>IF($AD$1="非表示","",IF(ISERROR(MATCH(R32&amp;"_3",Item_Calc!$M:$M,0)),"",INDEX(Item_Calc!$1:$1048576,MATCH(R32&amp;"_3",Item_Calc!$M:$M,0),15)))</f>
        <v/>
      </c>
      <c r="S36" s="329"/>
      <c r="T36" s="193"/>
      <c r="U36" s="194"/>
      <c r="V36" s="329" t="str">
        <f>IF($AD$1="非表示","",IF(ISERROR(MATCH(V32&amp;"_3",Item_Calc!$M:$M,0)),"",INDEX(Item_Calc!$1:$1048576,MATCH(V32&amp;"_3",Item_Calc!$M:$M,0),15)))</f>
        <v/>
      </c>
      <c r="W36" s="329"/>
      <c r="X36" s="193"/>
      <c r="Y36" s="194"/>
      <c r="Z36" s="330" t="str">
        <f>IF($AD$1="非表示","",IF(ISERROR(MATCH(Z32&amp;"_3",Item_Calc!$M:$M,0)),"",INDEX(Item_Calc!$1:$1048576,MATCH(Z32&amp;"_3",Item_Calc!$M:$M,0),15)))</f>
        <v/>
      </c>
      <c r="AA36" s="330"/>
      <c r="AB36" s="175"/>
      <c r="AC36" s="158"/>
      <c r="AD36" s="153"/>
      <c r="AE36" s="1">
        <f ca="1">IF(INDEX(Holiday!$E:$E,ROW(),1)=0,"",INDEX(Holiday!$E:$E,ROW(),1))</f>
        <v>40850</v>
      </c>
    </row>
    <row r="37" spans="1:31" ht="15" customHeight="1" x14ac:dyDescent="0.15">
      <c r="A37" s="153"/>
      <c r="B37" s="328"/>
      <c r="C37" s="328"/>
      <c r="D37" s="166"/>
      <c r="E37" s="161"/>
      <c r="F37" s="326"/>
      <c r="G37" s="326"/>
      <c r="H37" s="170"/>
      <c r="I37" s="162"/>
      <c r="J37" s="326"/>
      <c r="K37" s="326"/>
      <c r="L37" s="170"/>
      <c r="M37" s="162"/>
      <c r="N37" s="326"/>
      <c r="O37" s="326"/>
      <c r="P37" s="170"/>
      <c r="Q37" s="162"/>
      <c r="R37" s="326"/>
      <c r="S37" s="326"/>
      <c r="T37" s="170"/>
      <c r="U37" s="162"/>
      <c r="V37" s="326"/>
      <c r="W37" s="326"/>
      <c r="X37" s="170"/>
      <c r="Y37" s="162"/>
      <c r="Z37" s="327"/>
      <c r="AA37" s="327"/>
      <c r="AB37" s="175"/>
      <c r="AC37" s="158"/>
      <c r="AD37" s="153"/>
      <c r="AE37" s="1" t="str">
        <f ca="1">IF(INDEX(Holiday!$E:$E,ROW(),1)=0,"",INDEX(Holiday!$E:$E,ROW(),1))</f>
        <v/>
      </c>
    </row>
    <row r="38" spans="1:31" ht="15" customHeight="1" x14ac:dyDescent="0.15">
      <c r="A38" s="153"/>
      <c r="B38" s="328"/>
      <c r="C38" s="328"/>
      <c r="D38" s="166"/>
      <c r="E38" s="161"/>
      <c r="F38" s="326"/>
      <c r="G38" s="326"/>
      <c r="H38" s="170"/>
      <c r="I38" s="162"/>
      <c r="J38" s="326"/>
      <c r="K38" s="326"/>
      <c r="L38" s="170"/>
      <c r="M38" s="162"/>
      <c r="N38" s="326"/>
      <c r="O38" s="326"/>
      <c r="P38" s="170"/>
      <c r="Q38" s="162"/>
      <c r="R38" s="326"/>
      <c r="S38" s="326"/>
      <c r="T38" s="170"/>
      <c r="U38" s="162"/>
      <c r="V38" s="326"/>
      <c r="W38" s="326"/>
      <c r="X38" s="170"/>
      <c r="Y38" s="162"/>
      <c r="Z38" s="327"/>
      <c r="AA38" s="327"/>
      <c r="AB38" s="175"/>
      <c r="AC38" s="158"/>
      <c r="AD38" s="153"/>
      <c r="AE38" s="1">
        <f ca="1">IF(INDEX(Holiday!$E:$E,ROW(),1)=0,"",INDEX(Holiday!$E:$E,ROW(),1))</f>
        <v>40870</v>
      </c>
    </row>
    <row r="39" spans="1:31" ht="15" customHeight="1" thickBot="1" x14ac:dyDescent="0.2">
      <c r="A39" s="153"/>
      <c r="B39" s="325"/>
      <c r="C39" s="325"/>
      <c r="D39" s="167"/>
      <c r="E39" s="163"/>
      <c r="F39" s="323"/>
      <c r="G39" s="323"/>
      <c r="H39" s="171"/>
      <c r="I39" s="163"/>
      <c r="J39" s="323"/>
      <c r="K39" s="323"/>
      <c r="L39" s="171"/>
      <c r="M39" s="163"/>
      <c r="N39" s="323"/>
      <c r="O39" s="323"/>
      <c r="P39" s="171"/>
      <c r="Q39" s="163"/>
      <c r="R39" s="323"/>
      <c r="S39" s="323"/>
      <c r="T39" s="171"/>
      <c r="U39" s="163"/>
      <c r="V39" s="323"/>
      <c r="W39" s="323"/>
      <c r="X39" s="171"/>
      <c r="Y39" s="163"/>
      <c r="Z39" s="324"/>
      <c r="AA39" s="324"/>
      <c r="AB39" s="176"/>
      <c r="AC39" s="158"/>
      <c r="AD39" s="153"/>
      <c r="AE39" s="1" t="str">
        <f ca="1">IF(INDEX(Holiday!$E:$E,ROW(),1)=0,"",INDEX(Holiday!$E:$E,ROW(),1))</f>
        <v/>
      </c>
    </row>
    <row r="40" spans="1:31" ht="5.0999999999999996" customHeight="1" thickTop="1" x14ac:dyDescent="0.15">
      <c r="A40" s="15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58"/>
      <c r="AB40" s="158"/>
      <c r="AC40" s="158"/>
      <c r="AD40" s="153"/>
      <c r="AE40" s="1">
        <f ca="1">IF(INDEX(Holiday!$E:$E,ROW(),1)=0,"",INDEX(Holiday!$E:$E,ROW(),1))</f>
        <v>40900</v>
      </c>
    </row>
    <row r="41" spans="1:31" ht="15" customHeight="1" x14ac:dyDescent="0.15">
      <c r="A41" s="153"/>
      <c r="B41" s="339">
        <f>Z32+1</f>
        <v>40937</v>
      </c>
      <c r="C41" s="164"/>
      <c r="D41" s="166"/>
      <c r="E41" s="161"/>
      <c r="F41" s="335">
        <f>B41+1</f>
        <v>40938</v>
      </c>
      <c r="G41" s="168"/>
      <c r="H41" s="170"/>
      <c r="I41" s="162"/>
      <c r="J41" s="335">
        <f>F41+1</f>
        <v>40939</v>
      </c>
      <c r="K41" s="168"/>
      <c r="L41" s="170"/>
      <c r="M41" s="162"/>
      <c r="N41" s="335">
        <f>J41+1</f>
        <v>40940</v>
      </c>
      <c r="O41" s="168"/>
      <c r="P41" s="170"/>
      <c r="Q41" s="162"/>
      <c r="R41" s="335">
        <f>N41+1</f>
        <v>40941</v>
      </c>
      <c r="S41" s="168"/>
      <c r="T41" s="170"/>
      <c r="U41" s="162"/>
      <c r="V41" s="335">
        <f>R41+1</f>
        <v>40942</v>
      </c>
      <c r="W41" s="168"/>
      <c r="X41" s="170"/>
      <c r="Y41" s="162"/>
      <c r="Z41" s="337">
        <f>V41+1</f>
        <v>40943</v>
      </c>
      <c r="AA41" s="172"/>
      <c r="AB41" s="174"/>
      <c r="AC41" s="157"/>
      <c r="AD41" s="153"/>
      <c r="AE41" s="1" t="str">
        <f ca="1">IF(INDEX(Holiday!$E:$E,ROW(),1)=0,"",INDEX(Holiday!$E:$E,ROW(),1))</f>
        <v/>
      </c>
    </row>
    <row r="42" spans="1:31" ht="15" customHeight="1" x14ac:dyDescent="0.15">
      <c r="A42" s="153"/>
      <c r="B42" s="340"/>
      <c r="C42" s="165"/>
      <c r="D42" s="166"/>
      <c r="E42" s="161"/>
      <c r="F42" s="336"/>
      <c r="G42" s="169"/>
      <c r="H42" s="170"/>
      <c r="I42" s="162"/>
      <c r="J42" s="336"/>
      <c r="K42" s="169"/>
      <c r="L42" s="170"/>
      <c r="M42" s="162"/>
      <c r="N42" s="336"/>
      <c r="O42" s="169"/>
      <c r="P42" s="170"/>
      <c r="Q42" s="162"/>
      <c r="R42" s="336"/>
      <c r="S42" s="169"/>
      <c r="T42" s="170"/>
      <c r="U42" s="162"/>
      <c r="V42" s="336"/>
      <c r="W42" s="169"/>
      <c r="X42" s="170"/>
      <c r="Y42" s="162"/>
      <c r="Z42" s="338"/>
      <c r="AA42" s="173"/>
      <c r="AB42" s="174"/>
      <c r="AC42" s="157"/>
      <c r="AD42" s="153"/>
      <c r="AE42" s="1">
        <f ca="1">IF(INDEX(Holiday!$E:$E,ROW(),1)=0,"",INDEX(Holiday!$E:$E,ROW(),1))</f>
        <v>40907</v>
      </c>
    </row>
    <row r="43" spans="1:31" ht="15" customHeight="1" x14ac:dyDescent="0.15">
      <c r="A43" s="153"/>
      <c r="B43" s="331" t="str">
        <f>IF($AD$1="非表示","",IF(ISERROR(MATCH(B41&amp;"_1",Item_Calc!$M:$M,0)),"",INDEX(Item_Calc!$1:$1048576,MATCH(B41&amp;"_1",Item_Calc!$M:$M,0),15)))</f>
        <v/>
      </c>
      <c r="C43" s="331"/>
      <c r="D43" s="191"/>
      <c r="E43" s="192"/>
      <c r="F43" s="329" t="str">
        <f>IF($AD$1="非表示","",IF(ISERROR(MATCH(F41&amp;"_1",Item_Calc!$M:$M,0)),"",INDEX(Item_Calc!$1:$1048576,MATCH(F41&amp;"_1",Item_Calc!$M:$M,0),15)))</f>
        <v/>
      </c>
      <c r="G43" s="329"/>
      <c r="H43" s="193"/>
      <c r="I43" s="194"/>
      <c r="J43" s="329" t="str">
        <f>IF($AD$1="非表示","",IF(ISERROR(MATCH(J41&amp;"_1",Item_Calc!$M:$M,0)),"",INDEX(Item_Calc!$1:$1048576,MATCH(J41&amp;"_1",Item_Calc!$M:$M,0),15)))</f>
        <v/>
      </c>
      <c r="K43" s="329"/>
      <c r="L43" s="193"/>
      <c r="M43" s="194"/>
      <c r="N43" s="329" t="str">
        <f>IF($AD$1="非表示","",IF(ISERROR(MATCH(N41&amp;"_1",Item_Calc!$M:$M,0)),"",INDEX(Item_Calc!$1:$1048576,MATCH(N41&amp;"_1",Item_Calc!$M:$M,0),15)))</f>
        <v/>
      </c>
      <c r="O43" s="329"/>
      <c r="P43" s="193"/>
      <c r="Q43" s="194"/>
      <c r="R43" s="329" t="str">
        <f>IF($AD$1="非表示","",IF(ISERROR(MATCH(R41&amp;"_1",Item_Calc!$M:$M,0)),"",INDEX(Item_Calc!$1:$1048576,MATCH(R41&amp;"_1",Item_Calc!$M:$M,0),15)))</f>
        <v/>
      </c>
      <c r="S43" s="329"/>
      <c r="T43" s="193"/>
      <c r="U43" s="194"/>
      <c r="V43" s="329" t="str">
        <f>IF($AD$1="非表示","",IF(ISERROR(MATCH(V41&amp;"_1",Item_Calc!$M:$M,0)),"",INDEX(Item_Calc!$1:$1048576,MATCH(V41&amp;"_1",Item_Calc!$M:$M,0),15)))</f>
        <v/>
      </c>
      <c r="W43" s="329"/>
      <c r="X43" s="193"/>
      <c r="Y43" s="194"/>
      <c r="Z43" s="330" t="str">
        <f>IF($AD$1="非表示","",IF(ISERROR(MATCH(Z41&amp;"_1",Item_Calc!$M:$M,0)),"",INDEX(Item_Calc!$1:$1048576,MATCH(Z41&amp;"_1",Item_Calc!$M:$M,0),15)))</f>
        <v/>
      </c>
      <c r="AA43" s="330"/>
      <c r="AB43" s="174"/>
      <c r="AC43" s="157"/>
      <c r="AD43" s="153"/>
      <c r="AE43" s="1">
        <f ca="1">IF(INDEX(Holiday!$E:$E,ROW(),1)=0,"",INDEX(Holiday!$E:$E,ROW(),1))</f>
        <v>40908</v>
      </c>
    </row>
    <row r="44" spans="1:31" ht="15" customHeight="1" x14ac:dyDescent="0.15">
      <c r="A44" s="153"/>
      <c r="B44" s="331" t="str">
        <f>IF($AD$1="非表示","",IF(ISERROR(MATCH(B41&amp;"_2",Item_Calc!$M:$M,0)),"",INDEX(Item_Calc!$1:$1048576,MATCH(B41&amp;"_2",Item_Calc!$M:$M,0),15)))</f>
        <v/>
      </c>
      <c r="C44" s="331"/>
      <c r="D44" s="191"/>
      <c r="E44" s="192"/>
      <c r="F44" s="329" t="str">
        <f>IF($AD$1="非表示","",IF(ISERROR(MATCH(F41&amp;"_2",Item_Calc!$M:$M,0)),"",INDEX(Item_Calc!$1:$1048576,MATCH(F41&amp;"_2",Item_Calc!$M:$M,0),15)))</f>
        <v/>
      </c>
      <c r="G44" s="329"/>
      <c r="H44" s="193"/>
      <c r="I44" s="194"/>
      <c r="J44" s="329" t="str">
        <f>IF($AD$1="非表示","",IF(ISERROR(MATCH(J41&amp;"_2",Item_Calc!$M:$M,0)),"",INDEX(Item_Calc!$1:$1048576,MATCH(J41&amp;"_2",Item_Calc!$M:$M,0),15)))</f>
        <v/>
      </c>
      <c r="K44" s="329"/>
      <c r="L44" s="193"/>
      <c r="M44" s="194"/>
      <c r="N44" s="329" t="str">
        <f>IF($AD$1="非表示","",IF(ISERROR(MATCH(N41&amp;"_2",Item_Calc!$M:$M,0)),"",INDEX(Item_Calc!$1:$1048576,MATCH(N41&amp;"_2",Item_Calc!$M:$M,0),15)))</f>
        <v/>
      </c>
      <c r="O44" s="329"/>
      <c r="P44" s="193"/>
      <c r="Q44" s="194"/>
      <c r="R44" s="329" t="str">
        <f>IF($AD$1="非表示","",IF(ISERROR(MATCH(R41&amp;"_2",Item_Calc!$M:$M,0)),"",INDEX(Item_Calc!$1:$1048576,MATCH(R41&amp;"_2",Item_Calc!$M:$M,0),15)))</f>
        <v/>
      </c>
      <c r="S44" s="329"/>
      <c r="T44" s="193"/>
      <c r="U44" s="194"/>
      <c r="V44" s="329" t="str">
        <f>IF($AD$1="非表示","",IF(ISERROR(MATCH(V41&amp;"_2",Item_Calc!$M:$M,0)),"",INDEX(Item_Calc!$1:$1048576,MATCH(V41&amp;"_2",Item_Calc!$M:$M,0),15)))</f>
        <v/>
      </c>
      <c r="W44" s="329"/>
      <c r="X44" s="193"/>
      <c r="Y44" s="194"/>
      <c r="Z44" s="330" t="str">
        <f>IF($AD$1="非表示","",IF(ISERROR(MATCH(Z41&amp;"_2",Item_Calc!$M:$M,0)),"",INDEX(Item_Calc!$1:$1048576,MATCH(Z41&amp;"_2",Item_Calc!$M:$M,0),15)))</f>
        <v/>
      </c>
      <c r="AA44" s="330"/>
      <c r="AB44" s="174"/>
      <c r="AC44" s="157"/>
      <c r="AD44" s="153"/>
      <c r="AE44" s="1">
        <f ca="1">IF(INDEX(Holiday!$E:$E,ROW(),1)=0,"",INDEX(Holiday!$E:$E,ROW(),1))</f>
        <v>40909</v>
      </c>
    </row>
    <row r="45" spans="1:31" ht="15" customHeight="1" x14ac:dyDescent="0.15">
      <c r="A45" s="153"/>
      <c r="B45" s="331" t="str">
        <f>IF($AD$1="非表示","",IF(ISERROR(MATCH(B41&amp;"_3",Item_Calc!$M:$M,0)),"",INDEX(Item_Calc!$1:$1048576,MATCH(B41&amp;"_3",Item_Calc!$M:$M,0),15)))</f>
        <v/>
      </c>
      <c r="C45" s="331"/>
      <c r="D45" s="191"/>
      <c r="E45" s="192"/>
      <c r="F45" s="329" t="str">
        <f>IF($AD$1="非表示","",IF(ISERROR(MATCH(F41&amp;"_3",Item_Calc!$M:$M,0)),"",INDEX(Item_Calc!$1:$1048576,MATCH(F41&amp;"_3",Item_Calc!$M:$M,0),15)))</f>
        <v/>
      </c>
      <c r="G45" s="329"/>
      <c r="H45" s="193"/>
      <c r="I45" s="194"/>
      <c r="J45" s="329" t="str">
        <f>IF($AD$1="非表示","",IF(ISERROR(MATCH(J41&amp;"_3",Item_Calc!$M:$M,0)),"",INDEX(Item_Calc!$1:$1048576,MATCH(J41&amp;"_3",Item_Calc!$M:$M,0),15)))</f>
        <v/>
      </c>
      <c r="K45" s="329"/>
      <c r="L45" s="193"/>
      <c r="M45" s="194"/>
      <c r="N45" s="329" t="str">
        <f>IF($AD$1="非表示","",IF(ISERROR(MATCH(N41&amp;"_3",Item_Calc!$M:$M,0)),"",INDEX(Item_Calc!$1:$1048576,MATCH(N41&amp;"_3",Item_Calc!$M:$M,0),15)))</f>
        <v/>
      </c>
      <c r="O45" s="329"/>
      <c r="P45" s="193"/>
      <c r="Q45" s="194"/>
      <c r="R45" s="329" t="str">
        <f>IF($AD$1="非表示","",IF(ISERROR(MATCH(R41&amp;"_3",Item_Calc!$M:$M,0)),"",INDEX(Item_Calc!$1:$1048576,MATCH(R41&amp;"_3",Item_Calc!$M:$M,0),15)))</f>
        <v/>
      </c>
      <c r="S45" s="329"/>
      <c r="T45" s="193"/>
      <c r="U45" s="194"/>
      <c r="V45" s="329" t="str">
        <f>IF($AD$1="非表示","",IF(ISERROR(MATCH(V41&amp;"_3",Item_Calc!$M:$M,0)),"",INDEX(Item_Calc!$1:$1048576,MATCH(V41&amp;"_3",Item_Calc!$M:$M,0),15)))</f>
        <v/>
      </c>
      <c r="W45" s="329"/>
      <c r="X45" s="193"/>
      <c r="Y45" s="194"/>
      <c r="Z45" s="330" t="str">
        <f>IF($AD$1="非表示","",IF(ISERROR(MATCH(Z41&amp;"_3",Item_Calc!$M:$M,0)),"",INDEX(Item_Calc!$1:$1048576,MATCH(Z41&amp;"_3",Item_Calc!$M:$M,0),15)))</f>
        <v/>
      </c>
      <c r="AA45" s="330"/>
      <c r="AB45" s="175"/>
      <c r="AC45" s="158"/>
      <c r="AD45" s="153"/>
      <c r="AE45" s="1">
        <f ca="1">IF(INDEX(Holiday!$E:$E,ROW(),1)=0,"",INDEX(Holiday!$E:$E,ROW(),1))</f>
        <v>40910</v>
      </c>
    </row>
    <row r="46" spans="1:31" ht="15" customHeight="1" x14ac:dyDescent="0.15">
      <c r="A46" s="153"/>
      <c r="B46" s="328"/>
      <c r="C46" s="328"/>
      <c r="D46" s="166"/>
      <c r="E46" s="161"/>
      <c r="F46" s="326"/>
      <c r="G46" s="326"/>
      <c r="H46" s="170"/>
      <c r="I46" s="162"/>
      <c r="J46" s="326"/>
      <c r="K46" s="326"/>
      <c r="L46" s="170"/>
      <c r="M46" s="162"/>
      <c r="N46" s="326"/>
      <c r="O46" s="326"/>
      <c r="P46" s="170"/>
      <c r="Q46" s="162"/>
      <c r="R46" s="326"/>
      <c r="S46" s="326"/>
      <c r="T46" s="170"/>
      <c r="U46" s="162"/>
      <c r="V46" s="326"/>
      <c r="W46" s="326"/>
      <c r="X46" s="170"/>
      <c r="Y46" s="162"/>
      <c r="Z46" s="327"/>
      <c r="AA46" s="327"/>
      <c r="AB46" s="175"/>
      <c r="AC46" s="158"/>
      <c r="AD46" s="153"/>
      <c r="AE46" s="1">
        <f ca="1">IF(INDEX(Holiday!$E:$E,ROW(),1)=0,"",INDEX(Holiday!$E:$E,ROW(),1))</f>
        <v>40911</v>
      </c>
    </row>
    <row r="47" spans="1:31" ht="15" customHeight="1" x14ac:dyDescent="0.15">
      <c r="A47" s="153"/>
      <c r="B47" s="328"/>
      <c r="C47" s="328"/>
      <c r="D47" s="166"/>
      <c r="E47" s="161"/>
      <c r="F47" s="326"/>
      <c r="G47" s="326"/>
      <c r="H47" s="170"/>
      <c r="I47" s="162"/>
      <c r="J47" s="326"/>
      <c r="K47" s="326"/>
      <c r="L47" s="170"/>
      <c r="M47" s="162"/>
      <c r="N47" s="326"/>
      <c r="O47" s="326"/>
      <c r="P47" s="170"/>
      <c r="Q47" s="162"/>
      <c r="R47" s="326"/>
      <c r="S47" s="326"/>
      <c r="T47" s="170"/>
      <c r="U47" s="162"/>
      <c r="V47" s="326"/>
      <c r="W47" s="326"/>
      <c r="X47" s="170"/>
      <c r="Y47" s="162"/>
      <c r="Z47" s="327"/>
      <c r="AA47" s="327"/>
      <c r="AB47" s="175"/>
      <c r="AC47" s="158"/>
      <c r="AD47" s="153"/>
      <c r="AE47" s="1" t="str">
        <f ca="1">IF(INDEX(Holiday!$E:$E,ROW(),1)=0,"",INDEX(Holiday!$E:$E,ROW(),1))</f>
        <v/>
      </c>
    </row>
    <row r="48" spans="1:31" ht="15" customHeight="1" thickBot="1" x14ac:dyDescent="0.2">
      <c r="A48" s="153"/>
      <c r="B48" s="325"/>
      <c r="C48" s="325"/>
      <c r="D48" s="167"/>
      <c r="E48" s="163"/>
      <c r="F48" s="323"/>
      <c r="G48" s="323"/>
      <c r="H48" s="171"/>
      <c r="I48" s="163"/>
      <c r="J48" s="323"/>
      <c r="K48" s="323"/>
      <c r="L48" s="171"/>
      <c r="M48" s="163"/>
      <c r="N48" s="323"/>
      <c r="O48" s="323"/>
      <c r="P48" s="171"/>
      <c r="Q48" s="163"/>
      <c r="R48" s="323"/>
      <c r="S48" s="323"/>
      <c r="T48" s="171"/>
      <c r="U48" s="163"/>
      <c r="V48" s="323"/>
      <c r="W48" s="323"/>
      <c r="X48" s="171"/>
      <c r="Y48" s="163"/>
      <c r="Z48" s="324"/>
      <c r="AA48" s="324"/>
      <c r="AB48" s="176"/>
      <c r="AC48" s="158"/>
      <c r="AD48" s="153"/>
      <c r="AE48" s="1">
        <f ca="1">IF(INDEX(Holiday!$E:$E,ROW(),1)=0,"",INDEX(Holiday!$E:$E,ROW(),1))</f>
        <v>40917</v>
      </c>
    </row>
    <row r="49" spans="1:31" ht="5.0999999999999996" customHeight="1" thickTop="1" x14ac:dyDescent="0.15">
      <c r="A49" s="15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58"/>
      <c r="AB49" s="158"/>
      <c r="AC49" s="158"/>
      <c r="AD49" s="153"/>
      <c r="AE49" s="1" t="str">
        <f ca="1">IF(INDEX(Holiday!$E:$E,ROW(),1)=0,"",INDEX(Holiday!$E:$E,ROW(),1))</f>
        <v/>
      </c>
    </row>
    <row r="50" spans="1:31" ht="15" customHeight="1" x14ac:dyDescent="0.15">
      <c r="A50" s="153"/>
      <c r="B50" s="339">
        <f>Z41+1</f>
        <v>40944</v>
      </c>
      <c r="C50" s="164"/>
      <c r="D50" s="166"/>
      <c r="E50" s="161"/>
      <c r="F50" s="335">
        <f>B50+1</f>
        <v>40945</v>
      </c>
      <c r="G50" s="168"/>
      <c r="H50" s="170"/>
      <c r="I50" s="162"/>
      <c r="J50" s="335">
        <f>F50+1</f>
        <v>40946</v>
      </c>
      <c r="K50" s="168"/>
      <c r="L50" s="170"/>
      <c r="M50" s="162"/>
      <c r="N50" s="335">
        <f>J50+1</f>
        <v>40947</v>
      </c>
      <c r="O50" s="168"/>
      <c r="P50" s="170"/>
      <c r="Q50" s="162"/>
      <c r="R50" s="335">
        <f>N50+1</f>
        <v>40948</v>
      </c>
      <c r="S50" s="168"/>
      <c r="T50" s="170"/>
      <c r="U50" s="162"/>
      <c r="V50" s="335">
        <f>R50+1</f>
        <v>40949</v>
      </c>
      <c r="W50" s="168"/>
      <c r="X50" s="170"/>
      <c r="Y50" s="162"/>
      <c r="Z50" s="337">
        <f>V50+1</f>
        <v>40950</v>
      </c>
      <c r="AA50" s="172"/>
      <c r="AB50" s="174"/>
      <c r="AC50" s="157"/>
      <c r="AD50" s="153"/>
      <c r="AE50" s="1">
        <f ca="1">IF(INDEX(Holiday!$E:$E,ROW(),1)=0,"",INDEX(Holiday!$E:$E,ROW(),1))</f>
        <v>40950</v>
      </c>
    </row>
    <row r="51" spans="1:31" ht="15" customHeight="1" x14ac:dyDescent="0.15">
      <c r="A51" s="153"/>
      <c r="B51" s="340"/>
      <c r="C51" s="165"/>
      <c r="D51" s="166"/>
      <c r="E51" s="161"/>
      <c r="F51" s="336"/>
      <c r="G51" s="169"/>
      <c r="H51" s="170"/>
      <c r="I51" s="162"/>
      <c r="J51" s="336"/>
      <c r="K51" s="169"/>
      <c r="L51" s="170"/>
      <c r="M51" s="162"/>
      <c r="N51" s="336"/>
      <c r="O51" s="169"/>
      <c r="P51" s="170"/>
      <c r="Q51" s="162"/>
      <c r="R51" s="336"/>
      <c r="S51" s="169"/>
      <c r="T51" s="170"/>
      <c r="U51" s="162"/>
      <c r="V51" s="336"/>
      <c r="W51" s="169"/>
      <c r="X51" s="170"/>
      <c r="Y51" s="162"/>
      <c r="Z51" s="338"/>
      <c r="AA51" s="173"/>
      <c r="AB51" s="174"/>
      <c r="AC51" s="157"/>
      <c r="AD51" s="153"/>
      <c r="AE51" s="1" t="str">
        <f ca="1">IF(INDEX(Holiday!$E:$E,ROW(),1)=0,"",INDEX(Holiday!$E:$E,ROW(),1))</f>
        <v/>
      </c>
    </row>
    <row r="52" spans="1:31" ht="15" customHeight="1" x14ac:dyDescent="0.15">
      <c r="A52" s="153"/>
      <c r="B52" s="331" t="str">
        <f>IF($AD$1="非表示","",IF(ISERROR(MATCH(B50&amp;"_1",Item_Calc!$M:$M,0)),"",INDEX(Item_Calc!$1:$1048576,MATCH(B50&amp;"_1",Item_Calc!$M:$M,0),15)))</f>
        <v/>
      </c>
      <c r="C52" s="331"/>
      <c r="D52" s="191"/>
      <c r="E52" s="192"/>
      <c r="F52" s="329" t="str">
        <f>IF($AD$1="非表示","",IF(ISERROR(MATCH(F50&amp;"_1",Item_Calc!$M:$M,0)),"",INDEX(Item_Calc!$1:$1048576,MATCH(F50&amp;"_1",Item_Calc!$M:$M,0),15)))</f>
        <v/>
      </c>
      <c r="G52" s="329"/>
      <c r="H52" s="193"/>
      <c r="I52" s="194"/>
      <c r="J52" s="329" t="str">
        <f>IF($AD$1="非表示","",IF(ISERROR(MATCH(J50&amp;"_1",Item_Calc!$M:$M,0)),"",INDEX(Item_Calc!$1:$1048576,MATCH(J50&amp;"_1",Item_Calc!$M:$M,0),15)))</f>
        <v/>
      </c>
      <c r="K52" s="329"/>
      <c r="L52" s="193"/>
      <c r="M52" s="194"/>
      <c r="N52" s="329" t="str">
        <f>IF($AD$1="非表示","",IF(ISERROR(MATCH(N50&amp;"_1",Item_Calc!$M:$M,0)),"",INDEX(Item_Calc!$1:$1048576,MATCH(N50&amp;"_1",Item_Calc!$M:$M,0),15)))</f>
        <v/>
      </c>
      <c r="O52" s="329"/>
      <c r="P52" s="193"/>
      <c r="Q52" s="194"/>
      <c r="R52" s="329" t="str">
        <f>IF($AD$1="非表示","",IF(ISERROR(MATCH(R50&amp;"_1",Item_Calc!$M:$M,0)),"",INDEX(Item_Calc!$1:$1048576,MATCH(R50&amp;"_1",Item_Calc!$M:$M,0),15)))</f>
        <v/>
      </c>
      <c r="S52" s="329"/>
      <c r="T52" s="193"/>
      <c r="U52" s="194"/>
      <c r="V52" s="329" t="str">
        <f>IF($AD$1="非表示","",IF(ISERROR(MATCH(V50&amp;"_1",Item_Calc!$M:$M,0)),"",INDEX(Item_Calc!$1:$1048576,MATCH(V50&amp;"_1",Item_Calc!$M:$M,0),15)))</f>
        <v/>
      </c>
      <c r="W52" s="329"/>
      <c r="X52" s="193"/>
      <c r="Y52" s="194"/>
      <c r="Z52" s="330" t="str">
        <f>IF($AD$1="非表示","",IF(ISERROR(MATCH(Z50&amp;"_1",Item_Calc!$M:$M,0)),"",INDEX(Item_Calc!$1:$1048576,MATCH(Z50&amp;"_1",Item_Calc!$M:$M,0),15)))</f>
        <v/>
      </c>
      <c r="AA52" s="330"/>
      <c r="AB52" s="174"/>
      <c r="AC52" s="157"/>
      <c r="AD52" s="153"/>
      <c r="AE52" s="1">
        <f ca="1">IF(INDEX(Holiday!$E:$E,ROW(),1)=0,"",INDEX(Holiday!$E:$E,ROW(),1))</f>
        <v>40988</v>
      </c>
    </row>
    <row r="53" spans="1:31" ht="15" customHeight="1" x14ac:dyDescent="0.15">
      <c r="A53" s="153"/>
      <c r="B53" s="331" t="str">
        <f>IF($AD$1="非表示","",IF(ISERROR(MATCH(B50&amp;"_2",Item_Calc!$M:$M,0)),"",INDEX(Item_Calc!$1:$1048576,MATCH(B50&amp;"_2",Item_Calc!$M:$M,0),15)))</f>
        <v/>
      </c>
      <c r="C53" s="331"/>
      <c r="D53" s="191"/>
      <c r="E53" s="192"/>
      <c r="F53" s="329" t="str">
        <f>IF($AD$1="非表示","",IF(ISERROR(MATCH(F50&amp;"_2",Item_Calc!$M:$M,0)),"",INDEX(Item_Calc!$1:$1048576,MATCH(F50&amp;"_2",Item_Calc!$M:$M,0),15)))</f>
        <v/>
      </c>
      <c r="G53" s="329"/>
      <c r="H53" s="193"/>
      <c r="I53" s="194"/>
      <c r="J53" s="329" t="str">
        <f>IF($AD$1="非表示","",IF(ISERROR(MATCH(J50&amp;"_2",Item_Calc!$M:$M,0)),"",INDEX(Item_Calc!$1:$1048576,MATCH(J50&amp;"_2",Item_Calc!$M:$M,0),15)))</f>
        <v/>
      </c>
      <c r="K53" s="329"/>
      <c r="L53" s="193"/>
      <c r="M53" s="194"/>
      <c r="N53" s="329" t="str">
        <f>IF($AD$1="非表示","",IF(ISERROR(MATCH(N50&amp;"_2",Item_Calc!$M:$M,0)),"",INDEX(Item_Calc!$1:$1048576,MATCH(N50&amp;"_2",Item_Calc!$M:$M,0),15)))</f>
        <v/>
      </c>
      <c r="O53" s="329"/>
      <c r="P53" s="193"/>
      <c r="Q53" s="194"/>
      <c r="R53" s="329" t="str">
        <f>IF($AD$1="非表示","",IF(ISERROR(MATCH(R50&amp;"_2",Item_Calc!$M:$M,0)),"",INDEX(Item_Calc!$1:$1048576,MATCH(R50&amp;"_2",Item_Calc!$M:$M,0),15)))</f>
        <v/>
      </c>
      <c r="S53" s="329"/>
      <c r="T53" s="193"/>
      <c r="U53" s="194"/>
      <c r="V53" s="329" t="str">
        <f>IF($AD$1="非表示","",IF(ISERROR(MATCH(V50&amp;"_2",Item_Calc!$M:$M,0)),"",INDEX(Item_Calc!$1:$1048576,MATCH(V50&amp;"_2",Item_Calc!$M:$M,0),15)))</f>
        <v/>
      </c>
      <c r="W53" s="329"/>
      <c r="X53" s="193"/>
      <c r="Y53" s="194"/>
      <c r="Z53" s="330" t="str">
        <f>IF($AD$1="非表示","",IF(ISERROR(MATCH(Z50&amp;"_2",Item_Calc!$M:$M,0)),"",INDEX(Item_Calc!$1:$1048576,MATCH(Z50&amp;"_2",Item_Calc!$M:$M,0),15)))</f>
        <v/>
      </c>
      <c r="AA53" s="330"/>
      <c r="AB53" s="174"/>
      <c r="AC53" s="157"/>
      <c r="AD53" s="153"/>
      <c r="AE53" s="1" t="str">
        <f ca="1">IF(INDEX(Holiday!$E:$E,ROW(),1)=0,"",INDEX(Holiday!$E:$E,ROW(),1))</f>
        <v/>
      </c>
    </row>
    <row r="54" spans="1:31" ht="15" customHeight="1" x14ac:dyDescent="0.15">
      <c r="A54" s="153"/>
      <c r="B54" s="331" t="str">
        <f>IF($AD$1="非表示","",IF(ISERROR(MATCH(B50&amp;"_3",Item_Calc!$M:$M,0)),"",INDEX(Item_Calc!$1:$1048576,MATCH(B50&amp;"_3",Item_Calc!$M:$M,0),15)))</f>
        <v/>
      </c>
      <c r="C54" s="331"/>
      <c r="D54" s="191"/>
      <c r="E54" s="192"/>
      <c r="F54" s="329" t="str">
        <f>IF($AD$1="非表示","",IF(ISERROR(MATCH(F50&amp;"_3",Item_Calc!$M:$M,0)),"",INDEX(Item_Calc!$1:$1048576,MATCH(F50&amp;"_3",Item_Calc!$M:$M,0),15)))</f>
        <v/>
      </c>
      <c r="G54" s="329"/>
      <c r="H54" s="193"/>
      <c r="I54" s="194"/>
      <c r="J54" s="329" t="str">
        <f>IF($AD$1="非表示","",IF(ISERROR(MATCH(J50&amp;"_3",Item_Calc!$M:$M,0)),"",INDEX(Item_Calc!$1:$1048576,MATCH(J50&amp;"_3",Item_Calc!$M:$M,0),15)))</f>
        <v/>
      </c>
      <c r="K54" s="329"/>
      <c r="L54" s="193"/>
      <c r="M54" s="194"/>
      <c r="N54" s="329" t="str">
        <f>IF($AD$1="非表示","",IF(ISERROR(MATCH(N50&amp;"_3",Item_Calc!$M:$M,0)),"",INDEX(Item_Calc!$1:$1048576,MATCH(N50&amp;"_3",Item_Calc!$M:$M,0),15)))</f>
        <v/>
      </c>
      <c r="O54" s="329"/>
      <c r="P54" s="193"/>
      <c r="Q54" s="194"/>
      <c r="R54" s="329" t="str">
        <f>IF($AD$1="非表示","",IF(ISERROR(MATCH(R50&amp;"_3",Item_Calc!$M:$M,0)),"",INDEX(Item_Calc!$1:$1048576,MATCH(R50&amp;"_3",Item_Calc!$M:$M,0),15)))</f>
        <v/>
      </c>
      <c r="S54" s="329"/>
      <c r="T54" s="193"/>
      <c r="U54" s="194"/>
      <c r="V54" s="329" t="str">
        <f>IF($AD$1="非表示","",IF(ISERROR(MATCH(V50&amp;"_3",Item_Calc!$M:$M,0)),"",INDEX(Item_Calc!$1:$1048576,MATCH(V50&amp;"_3",Item_Calc!$M:$M,0),15)))</f>
        <v/>
      </c>
      <c r="W54" s="329"/>
      <c r="X54" s="193"/>
      <c r="Y54" s="194"/>
      <c r="Z54" s="330" t="str">
        <f>IF($AD$1="非表示","",IF(ISERROR(MATCH(Z50&amp;"_3",Item_Calc!$M:$M,0)),"",INDEX(Item_Calc!$1:$1048576,MATCH(Z50&amp;"_3",Item_Calc!$M:$M,0),15)))</f>
        <v/>
      </c>
      <c r="AA54" s="330"/>
      <c r="AB54" s="175"/>
      <c r="AC54" s="158"/>
      <c r="AD54" s="153"/>
      <c r="AE54" s="1">
        <f ca="1">IF(INDEX(Holiday!$E:$E,ROW(),1)=0,"",INDEX(Holiday!$E:$E,ROW(),1))</f>
        <v>41028</v>
      </c>
    </row>
    <row r="55" spans="1:31" ht="15" customHeight="1" x14ac:dyDescent="0.15">
      <c r="A55" s="153"/>
      <c r="B55" s="328"/>
      <c r="C55" s="328"/>
      <c r="D55" s="166"/>
      <c r="E55" s="161"/>
      <c r="F55" s="326"/>
      <c r="G55" s="326"/>
      <c r="H55" s="170"/>
      <c r="I55" s="162"/>
      <c r="J55" s="326"/>
      <c r="K55" s="326"/>
      <c r="L55" s="170"/>
      <c r="M55" s="162"/>
      <c r="N55" s="326"/>
      <c r="O55" s="326"/>
      <c r="P55" s="170"/>
      <c r="Q55" s="162"/>
      <c r="R55" s="326"/>
      <c r="S55" s="326"/>
      <c r="T55" s="170"/>
      <c r="U55" s="162"/>
      <c r="V55" s="326"/>
      <c r="W55" s="326"/>
      <c r="X55" s="170"/>
      <c r="Y55" s="162"/>
      <c r="Z55" s="327"/>
      <c r="AA55" s="327"/>
      <c r="AB55" s="175"/>
      <c r="AC55" s="158"/>
      <c r="AD55" s="153"/>
      <c r="AE55" s="1">
        <f ca="1">IF(INDEX(Holiday!$E:$E,ROW(),1)=0,"",INDEX(Holiday!$E:$E,ROW(),1))</f>
        <v>41029</v>
      </c>
    </row>
    <row r="56" spans="1:31" ht="15" customHeight="1" x14ac:dyDescent="0.15">
      <c r="A56" s="153"/>
      <c r="B56" s="328"/>
      <c r="C56" s="328"/>
      <c r="D56" s="166"/>
      <c r="E56" s="161"/>
      <c r="F56" s="326"/>
      <c r="G56" s="326"/>
      <c r="H56" s="170"/>
      <c r="I56" s="162"/>
      <c r="J56" s="326"/>
      <c r="K56" s="326"/>
      <c r="L56" s="170"/>
      <c r="M56" s="162"/>
      <c r="N56" s="326"/>
      <c r="O56" s="326"/>
      <c r="P56" s="170"/>
      <c r="Q56" s="162"/>
      <c r="R56" s="326"/>
      <c r="S56" s="326"/>
      <c r="T56" s="170"/>
      <c r="U56" s="162"/>
      <c r="V56" s="326"/>
      <c r="W56" s="326"/>
      <c r="X56" s="170"/>
      <c r="Y56" s="162"/>
      <c r="Z56" s="327"/>
      <c r="AA56" s="327"/>
      <c r="AB56" s="175"/>
      <c r="AC56" s="158"/>
      <c r="AD56" s="153"/>
      <c r="AE56" s="1" t="str">
        <f ca="1">IF(INDEX(Holiday!$E:$E,ROW(),1)=0,"",INDEX(Holiday!$E:$E,ROW(),1))</f>
        <v/>
      </c>
    </row>
    <row r="57" spans="1:31" ht="15" customHeight="1" thickBot="1" x14ac:dyDescent="0.2">
      <c r="A57" s="153"/>
      <c r="B57" s="325"/>
      <c r="C57" s="325"/>
      <c r="D57" s="167"/>
      <c r="E57" s="163"/>
      <c r="F57" s="323"/>
      <c r="G57" s="323"/>
      <c r="H57" s="171"/>
      <c r="I57" s="163"/>
      <c r="J57" s="323"/>
      <c r="K57" s="323"/>
      <c r="L57" s="171"/>
      <c r="M57" s="163"/>
      <c r="N57" s="323"/>
      <c r="O57" s="323"/>
      <c r="P57" s="171"/>
      <c r="Q57" s="163"/>
      <c r="R57" s="323"/>
      <c r="S57" s="323"/>
      <c r="T57" s="171"/>
      <c r="U57" s="163"/>
      <c r="V57" s="323"/>
      <c r="W57" s="323"/>
      <c r="X57" s="171"/>
      <c r="Y57" s="163"/>
      <c r="Z57" s="324"/>
      <c r="AA57" s="324"/>
      <c r="AB57" s="176"/>
      <c r="AC57" s="158"/>
      <c r="AD57" s="153"/>
      <c r="AE57" s="1">
        <f ca="1">IF(INDEX(Holiday!$E:$E,ROW(),1)=0,"",INDEX(Holiday!$E:$E,ROW(),1))</f>
        <v>41032</v>
      </c>
    </row>
    <row r="58" spans="1:31" ht="5.0999999999999996" customHeight="1" thickTop="1" x14ac:dyDescent="0.15">
      <c r="A58" s="15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58"/>
      <c r="AB58" s="158"/>
      <c r="AC58" s="158"/>
      <c r="AD58" s="153"/>
      <c r="AE58" s="1">
        <f ca="1">IF(INDEX(Holiday!$E:$E,ROW(),1)=0,"",INDEX(Holiday!$E:$E,ROW(),1))</f>
        <v>41033</v>
      </c>
    </row>
    <row r="59" spans="1:31" ht="15" x14ac:dyDescent="0.15">
      <c r="A59" s="153"/>
      <c r="B59" s="153"/>
      <c r="C59" s="153"/>
      <c r="D59" s="153"/>
      <c r="E59" s="153"/>
      <c r="F59" s="153"/>
      <c r="G59" s="153"/>
      <c r="H59" s="153"/>
      <c r="I59" s="153"/>
      <c r="J59" s="341" t="str">
        <f>IF(INDEX(組織名!$1:$1048576,1,2)=0,"",INDEX(組織名!$1:$1048576,1,2))</f>
        <v>xls-hashimoto</v>
      </c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159"/>
      <c r="V59" s="153"/>
      <c r="W59" s="153"/>
      <c r="X59" s="153"/>
      <c r="Y59" s="153"/>
      <c r="Z59" s="153"/>
      <c r="AA59" s="153"/>
      <c r="AB59" s="153"/>
      <c r="AC59" s="153"/>
      <c r="AD59" s="153"/>
      <c r="AE59" s="1">
        <f ca="1">IF(INDEX(Holiday!$E:$E,ROW(),1)=0,"",INDEX(Holiday!$E:$E,ROW(),1))</f>
        <v>41034</v>
      </c>
    </row>
    <row r="60" spans="1:31" x14ac:dyDescent="0.1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" t="str">
        <f ca="1">IF(INDEX(Holiday!$E:$E,ROW(),1)=0,"",INDEX(Holiday!$E:$E,ROW(),1))</f>
        <v/>
      </c>
    </row>
    <row r="61" spans="1:31" x14ac:dyDescent="0.15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">
        <f ca="1">IF(INDEX(Holiday!$E:$E,ROW(),1)=0,"",INDEX(Holiday!$E:$E,ROW(),1))</f>
        <v>41106</v>
      </c>
    </row>
    <row r="62" spans="1:31" x14ac:dyDescent="0.1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" t="str">
        <f ca="1">IF(INDEX(Holiday!$E:$E,ROW(),1)=0,"",INDEX(Holiday!$E:$E,ROW(),1))</f>
        <v/>
      </c>
    </row>
    <row r="63" spans="1:31" x14ac:dyDescent="0.15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">
        <f ca="1">IF(INDEX(Holiday!$E:$E,ROW(),1)=0,"",INDEX(Holiday!$E:$E,ROW(),1))</f>
        <v>41169</v>
      </c>
    </row>
    <row r="64" spans="1:31" x14ac:dyDescent="0.15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" t="str">
        <f ca="1">IF(INDEX(Holiday!$E:$E,ROW(),1)=0,"",INDEX(Holiday!$E:$E,ROW(),1))</f>
        <v/>
      </c>
    </row>
    <row r="65" spans="1:31" x14ac:dyDescent="0.15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">
        <f ca="1">IF(INDEX(Holiday!$E:$E,ROW(),1)=0,"",INDEX(Holiday!$E:$E,ROW(),1))</f>
        <v>41174</v>
      </c>
    </row>
    <row r="66" spans="1:31" x14ac:dyDescent="0.15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" t="str">
        <f ca="1">IF(INDEX(Holiday!$E:$E,ROW(),1)=0,"",INDEX(Holiday!$E:$E,ROW(),1))</f>
        <v/>
      </c>
    </row>
    <row r="67" spans="1:31" x14ac:dyDescent="0.15">
      <c r="AE67" s="1">
        <f ca="1">IF(INDEX(Holiday!$E:$E,ROW(),1)=0,"",INDEX(Holiday!$E:$E,ROW(),1))</f>
        <v>41190</v>
      </c>
    </row>
    <row r="68" spans="1:31" x14ac:dyDescent="0.15">
      <c r="AE68" s="1" t="str">
        <f ca="1">IF(INDEX(Holiday!$E:$E,ROW(),1)=0,"",INDEX(Holiday!$E:$E,ROW(),1))</f>
        <v/>
      </c>
    </row>
    <row r="69" spans="1:31" x14ac:dyDescent="0.15">
      <c r="AE69" s="1">
        <f ca="1">IF(INDEX(Holiday!$E:$E,ROW(),1)=0,"",INDEX(Holiday!$E:$E,ROW(),1))</f>
        <v>41216</v>
      </c>
    </row>
    <row r="70" spans="1:31" x14ac:dyDescent="0.15">
      <c r="AE70" s="1" t="str">
        <f ca="1">IF(INDEX(Holiday!$E:$E,ROW(),1)=0,"",INDEX(Holiday!$E:$E,ROW(),1))</f>
        <v/>
      </c>
    </row>
    <row r="71" spans="1:31" x14ac:dyDescent="0.15">
      <c r="AE71" s="1">
        <f ca="1">IF(INDEX(Holiday!$E:$E,ROW(),1)=0,"",INDEX(Holiday!$E:$E,ROW(),1))</f>
        <v>41236</v>
      </c>
    </row>
    <row r="72" spans="1:31" x14ac:dyDescent="0.15">
      <c r="AE72" s="1" t="str">
        <f ca="1">IF(INDEX(Holiday!$E:$E,ROW(),1)=0,"",INDEX(Holiday!$E:$E,ROW(),1))</f>
        <v/>
      </c>
    </row>
    <row r="73" spans="1:31" x14ac:dyDescent="0.15">
      <c r="AE73" s="1">
        <f ca="1">IF(INDEX(Holiday!$E:$E,ROW(),1)=0,"",INDEX(Holiday!$E:$E,ROW(),1))</f>
        <v>41266</v>
      </c>
    </row>
    <row r="74" spans="1:31" x14ac:dyDescent="0.15">
      <c r="AE74" s="1">
        <f ca="1">IF(INDEX(Holiday!$E:$E,ROW(),1)=0,"",INDEX(Holiday!$E:$E,ROW(),1))</f>
        <v>41267</v>
      </c>
    </row>
    <row r="75" spans="1:31" x14ac:dyDescent="0.15">
      <c r="AE75" s="1">
        <f ca="1">IF(INDEX(Holiday!$E:$E,ROW(),1)=0,"",INDEX(Holiday!$E:$E,ROW(),1))</f>
        <v>41273</v>
      </c>
    </row>
    <row r="76" spans="1:31" x14ac:dyDescent="0.15">
      <c r="AE76" s="1">
        <f ca="1">IF(INDEX(Holiday!$E:$E,ROW(),1)=0,"",INDEX(Holiday!$E:$E,ROW(),1))</f>
        <v>41274</v>
      </c>
    </row>
    <row r="77" spans="1:31" x14ac:dyDescent="0.15">
      <c r="AE77" s="1">
        <f ca="1">IF(INDEX(Holiday!$E:$E,ROW(),1)=0,"",INDEX(Holiday!$E:$E,ROW(),1))</f>
        <v>41275</v>
      </c>
    </row>
    <row r="78" spans="1:31" x14ac:dyDescent="0.15">
      <c r="AE78" s="1">
        <f ca="1">IF(INDEX(Holiday!$E:$E,ROW(),1)=0,"",INDEX(Holiday!$E:$E,ROW(),1))</f>
        <v>41276</v>
      </c>
    </row>
    <row r="79" spans="1:31" x14ac:dyDescent="0.15">
      <c r="AE79" s="1">
        <f ca="1">IF(INDEX(Holiday!$E:$E,ROW(),1)=0,"",INDEX(Holiday!$E:$E,ROW(),1))</f>
        <v>41277</v>
      </c>
    </row>
    <row r="80" spans="1:31" x14ac:dyDescent="0.15">
      <c r="AE80" s="1" t="str">
        <f ca="1">IF(INDEX(Holiday!$E:$E,ROW(),1)=0,"",INDEX(Holiday!$E:$E,ROW(),1))</f>
        <v/>
      </c>
    </row>
    <row r="81" spans="31:31" x14ac:dyDescent="0.15">
      <c r="AE81" s="1">
        <f ca="1">IF(INDEX(Holiday!$E:$E,ROW(),1)=0,"",INDEX(Holiday!$E:$E,ROW(),1))</f>
        <v>41288</v>
      </c>
    </row>
    <row r="82" spans="31:31" x14ac:dyDescent="0.15">
      <c r="AE82" s="1" t="str">
        <f ca="1">IF(INDEX(Holiday!$E:$E,ROW(),1)=0,"",INDEX(Holiday!$E:$E,ROW(),1))</f>
        <v/>
      </c>
    </row>
    <row r="83" spans="31:31" x14ac:dyDescent="0.15">
      <c r="AE83" s="1">
        <f ca="1">IF(INDEX(Holiday!$E:$E,ROW(),1)=0,"",INDEX(Holiday!$E:$E,ROW(),1))</f>
        <v>41316</v>
      </c>
    </row>
    <row r="84" spans="31:31" x14ac:dyDescent="0.15">
      <c r="AE84" s="1" t="str">
        <f ca="1">IF(INDEX(Holiday!$E:$E,ROW(),1)=0,"",INDEX(Holiday!$E:$E,ROW(),1))</f>
        <v/>
      </c>
    </row>
    <row r="85" spans="31:31" x14ac:dyDescent="0.15">
      <c r="AE85" s="1">
        <f ca="1">IF(INDEX(Holiday!$E:$E,ROW(),1)=0,"",INDEX(Holiday!$E:$E,ROW(),1))</f>
        <v>41353</v>
      </c>
    </row>
    <row r="86" spans="31:31" x14ac:dyDescent="0.15">
      <c r="AE86" s="1" t="str">
        <f ca="1">IF(INDEX(Holiday!$E:$E,ROW(),1)=0,"",INDEX(Holiday!$E:$E,ROW(),1))</f>
        <v/>
      </c>
    </row>
    <row r="87" spans="31:31" x14ac:dyDescent="0.15">
      <c r="AE87" s="1">
        <f ca="1">IF(INDEX(Holiday!$E:$E,ROW(),1)=0,"",INDEX(Holiday!$E:$E,ROW(),1))</f>
        <v>41393</v>
      </c>
    </row>
    <row r="88" spans="31:31" x14ac:dyDescent="0.15">
      <c r="AE88" s="1" t="str">
        <f ca="1">IF(INDEX(Holiday!$E:$E,ROW(),1)=0,"",INDEX(Holiday!$E:$E,ROW(),1))</f>
        <v/>
      </c>
    </row>
    <row r="89" spans="31:31" x14ac:dyDescent="0.15">
      <c r="AE89" s="1" t="str">
        <f ca="1">IF(INDEX(Holiday!$E:$E,ROW(),1)=0,"",INDEX(Holiday!$E:$E,ROW(),1))</f>
        <v/>
      </c>
    </row>
    <row r="90" spans="31:31" x14ac:dyDescent="0.15">
      <c r="AE90" s="1">
        <f ca="1">IF(INDEX(Holiday!$E:$E,ROW(),1)=0,"",INDEX(Holiday!$E:$E,ROW(),1))</f>
        <v>41397</v>
      </c>
    </row>
    <row r="91" spans="31:31" x14ac:dyDescent="0.15">
      <c r="AE91" s="1">
        <f ca="1">IF(INDEX(Holiday!$E:$E,ROW(),1)=0,"",INDEX(Holiday!$E:$E,ROW(),1))</f>
        <v>41398</v>
      </c>
    </row>
    <row r="92" spans="31:31" x14ac:dyDescent="0.15">
      <c r="AE92" s="1">
        <f ca="1">IF(INDEX(Holiday!$E:$E,ROW(),1)=0,"",INDEX(Holiday!$E:$E,ROW(),1))</f>
        <v>41399</v>
      </c>
    </row>
    <row r="93" spans="31:31" x14ac:dyDescent="0.15">
      <c r="AE93" s="1">
        <f ca="1">IF(INDEX(Holiday!$E:$E,ROW(),1)=0,"",INDEX(Holiday!$E:$E,ROW(),1))</f>
        <v>41400</v>
      </c>
    </row>
    <row r="94" spans="31:31" x14ac:dyDescent="0.15">
      <c r="AE94" s="1">
        <f ca="1">IF(INDEX(Holiday!$E:$E,ROW(),1)=0,"",INDEX(Holiday!$E:$E,ROW(),1))</f>
        <v>41470</v>
      </c>
    </row>
    <row r="95" spans="31:31" x14ac:dyDescent="0.15">
      <c r="AE95" s="1" t="str">
        <f ca="1">IF(INDEX(Holiday!$E:$E,ROW(),1)=0,"",INDEX(Holiday!$E:$E,ROW(),1))</f>
        <v/>
      </c>
    </row>
    <row r="96" spans="31:31" x14ac:dyDescent="0.15">
      <c r="AE96" s="1">
        <f ca="1">IF(INDEX(Holiday!$E:$E,ROW(),1)=0,"",INDEX(Holiday!$E:$E,ROW(),1))</f>
        <v>41533</v>
      </c>
    </row>
    <row r="97" spans="31:31" x14ac:dyDescent="0.15">
      <c r="AE97" s="1" t="str">
        <f ca="1">IF(INDEX(Holiday!$E:$E,ROW(),1)=0,"",INDEX(Holiday!$E:$E,ROW(),1))</f>
        <v/>
      </c>
    </row>
    <row r="98" spans="31:31" x14ac:dyDescent="0.15">
      <c r="AE98" s="1">
        <f ca="1">IF(INDEX(Holiday!$E:$E,ROW(),1)=0,"",INDEX(Holiday!$E:$E,ROW(),1))</f>
        <v>41540</v>
      </c>
    </row>
    <row r="99" spans="31:31" x14ac:dyDescent="0.15">
      <c r="AE99" s="1" t="str">
        <f ca="1">IF(INDEX(Holiday!$E:$E,ROW(),1)=0,"",INDEX(Holiday!$E:$E,ROW(),1))</f>
        <v/>
      </c>
    </row>
    <row r="100" spans="31:31" x14ac:dyDescent="0.15">
      <c r="AE100" s="1">
        <f ca="1">IF(INDEX(Holiday!$E:$E,ROW(),1)=0,"",INDEX(Holiday!$E:$E,ROW(),1))</f>
        <v>41561</v>
      </c>
    </row>
    <row r="101" spans="31:31" x14ac:dyDescent="0.15">
      <c r="AE101" s="1" t="str">
        <f ca="1">IF(INDEX(Holiday!$E:$E,ROW(),1)=0,"",INDEX(Holiday!$E:$E,ROW(),1))</f>
        <v/>
      </c>
    </row>
    <row r="102" spans="31:31" x14ac:dyDescent="0.15">
      <c r="AE102" s="1">
        <f ca="1">IF(INDEX(Holiday!$E:$E,ROW(),1)=0,"",INDEX(Holiday!$E:$E,ROW(),1))</f>
        <v>41581</v>
      </c>
    </row>
    <row r="103" spans="31:31" x14ac:dyDescent="0.15">
      <c r="AE103" s="1">
        <f ca="1">IF(INDEX(Holiday!$E:$E,ROW(),1)=0,"",INDEX(Holiday!$E:$E,ROW(),1))</f>
        <v>41582</v>
      </c>
    </row>
    <row r="104" spans="31:31" x14ac:dyDescent="0.15">
      <c r="AE104" s="1">
        <f ca="1">IF(INDEX(Holiday!$E:$E,ROW(),1)=0,"",INDEX(Holiday!$E:$E,ROW(),1))</f>
        <v>41601</v>
      </c>
    </row>
    <row r="105" spans="31:31" x14ac:dyDescent="0.15">
      <c r="AE105" s="1" t="str">
        <f ca="1">IF(INDEX(Holiday!$E:$E,ROW(),1)=0,"",INDEX(Holiday!$E:$E,ROW(),1))</f>
        <v/>
      </c>
    </row>
    <row r="106" spans="31:31" x14ac:dyDescent="0.15">
      <c r="AE106" s="1">
        <f ca="1">IF(INDEX(Holiday!$E:$E,ROW(),1)=0,"",INDEX(Holiday!$E:$E,ROW(),1))</f>
        <v>41631</v>
      </c>
    </row>
    <row r="107" spans="31:31" x14ac:dyDescent="0.15">
      <c r="AE107" s="1" t="str">
        <f ca="1">IF(INDEX(Holiday!$E:$E,ROW(),1)=0,"",INDEX(Holiday!$E:$E,ROW(),1))</f>
        <v/>
      </c>
    </row>
    <row r="108" spans="31:31" x14ac:dyDescent="0.15">
      <c r="AE108" s="1">
        <f ca="1">IF(INDEX(Holiday!$E:$E,ROW(),1)=0,"",INDEX(Holiday!$E:$E,ROW(),1))</f>
        <v>41638</v>
      </c>
    </row>
    <row r="109" spans="31:31" x14ac:dyDescent="0.15">
      <c r="AE109" s="1">
        <f ca="1">IF(INDEX(Holiday!$E:$E,ROW(),1)=0,"",INDEX(Holiday!$E:$E,ROW(),1))</f>
        <v>41639</v>
      </c>
    </row>
    <row r="110" spans="31:31" x14ac:dyDescent="0.15">
      <c r="AE110" s="1" t="str">
        <f>IF(INDEX(Holiday!$E:$E,ROW(),1)=0,"",INDEX(Holiday!$E:$E,ROW(),1))</f>
        <v/>
      </c>
    </row>
    <row r="111" spans="31:31" x14ac:dyDescent="0.15">
      <c r="AE111" s="1" t="str">
        <f>IF(INDEX(Holiday!$E:$E,ROW(),1)=0,"",INDEX(Holiday!$E:$E,ROW(),1))</f>
        <v/>
      </c>
    </row>
    <row r="112" spans="31:31" x14ac:dyDescent="0.15">
      <c r="AE112" s="1" t="str">
        <f>IF(INDEX(Holiday!$E:$E,ROW(),1)=0,"",INDEX(Holiday!$E:$E,ROW(),1))</f>
        <v/>
      </c>
    </row>
    <row r="113" spans="31:31" x14ac:dyDescent="0.15">
      <c r="AE113" s="1" t="str">
        <f>IF(INDEX(Holiday!$E:$E,ROW(),1)=0,"",INDEX(Holiday!$E:$E,ROW(),1))</f>
        <v/>
      </c>
    </row>
    <row r="114" spans="31:31" x14ac:dyDescent="0.15">
      <c r="AE114" s="1" t="str">
        <f>IF(INDEX(Holiday!$E:$E,ROW(),1)=0,"",INDEX(Holiday!$E:$E,ROW(),1))</f>
        <v/>
      </c>
    </row>
    <row r="115" spans="31:31" x14ac:dyDescent="0.15">
      <c r="AE115" s="1" t="str">
        <f>IF(INDEX(Holiday!$E:$E,ROW(),1)=0,"",INDEX(Holiday!$E:$E,ROW(),1))</f>
        <v/>
      </c>
    </row>
    <row r="116" spans="31:31" x14ac:dyDescent="0.15">
      <c r="AE116" s="1" t="str">
        <f>IF(INDEX(Holiday!$E:$E,ROW(),1)=0,"",INDEX(Holiday!$E:$E,ROW(),1))</f>
        <v/>
      </c>
    </row>
    <row r="117" spans="31:31" x14ac:dyDescent="0.15">
      <c r="AE117" s="1" t="str">
        <f>IF(INDEX(Holiday!$E:$E,ROW(),1)=0,"",INDEX(Holiday!$E:$E,ROW(),1))</f>
        <v/>
      </c>
    </row>
    <row r="118" spans="31:31" x14ac:dyDescent="0.15">
      <c r="AE118" s="1" t="str">
        <f>IF(INDEX(Holiday!$E:$E,ROW(),1)=0,"",INDEX(Holiday!$E:$E,ROW(),1))</f>
        <v/>
      </c>
    </row>
    <row r="119" spans="31:31" x14ac:dyDescent="0.15">
      <c r="AE119" s="1" t="str">
        <f>IF(INDEX(Holiday!$E:$E,ROW(),1)=0,"",INDEX(Holiday!$E:$E,ROW(),1))</f>
        <v/>
      </c>
    </row>
    <row r="120" spans="31:31" x14ac:dyDescent="0.15">
      <c r="AE120" s="1" t="str">
        <f>IF(INDEX(Holiday!$E:$E,ROW(),1)=0,"",INDEX(Holiday!$E:$E,ROW(),1))</f>
        <v/>
      </c>
    </row>
    <row r="121" spans="31:31" x14ac:dyDescent="0.15">
      <c r="AE121" s="1" t="str">
        <f>IF(INDEX(Holiday!$E:$E,ROW(),1)=0,"",INDEX(Holiday!$E:$E,ROW(),1))</f>
        <v/>
      </c>
    </row>
    <row r="122" spans="31:31" x14ac:dyDescent="0.15">
      <c r="AE122" s="1" t="str">
        <f>IF(INDEX(Holiday!$E:$E,ROW(),1)=0,"",INDEX(Holiday!$E:$E,ROW(),1))</f>
        <v/>
      </c>
    </row>
    <row r="123" spans="31:31" x14ac:dyDescent="0.15">
      <c r="AE123" s="1" t="str">
        <f>IF(INDEX(Holiday!$E:$E,ROW(),1)=0,"",INDEX(Holiday!$E:$E,ROW(),1))</f>
        <v/>
      </c>
    </row>
    <row r="124" spans="31:31" x14ac:dyDescent="0.15">
      <c r="AE124" s="1" t="str">
        <f>IF(INDEX(Holiday!$E:$E,ROW(),1)=0,"",INDEX(Holiday!$E:$E,ROW(),1))</f>
        <v/>
      </c>
    </row>
    <row r="125" spans="31:31" x14ac:dyDescent="0.15">
      <c r="AE125" s="1" t="str">
        <f>IF(INDEX(Holiday!$E:$E,ROW(),1)=0,"",INDEX(Holiday!$E:$E,ROW(),1))</f>
        <v/>
      </c>
    </row>
    <row r="126" spans="31:31" x14ac:dyDescent="0.15">
      <c r="AE126" s="1" t="str">
        <f>IF(INDEX(Holiday!$E:$E,ROW(),1)=0,"",INDEX(Holiday!$E:$E,ROW(),1))</f>
        <v/>
      </c>
    </row>
    <row r="127" spans="31:31" x14ac:dyDescent="0.15">
      <c r="AE127" s="1" t="str">
        <f>IF(INDEX(Holiday!$E:$E,ROW(),1)=0,"",INDEX(Holiday!$E:$E,ROW(),1))</f>
        <v/>
      </c>
    </row>
    <row r="128" spans="31:31" x14ac:dyDescent="0.15">
      <c r="AE128" s="1" t="str">
        <f>IF(INDEX(Holiday!$E:$E,ROW(),1)=0,"",INDEX(Holiday!$E:$E,ROW(),1))</f>
        <v/>
      </c>
    </row>
    <row r="129" spans="31:31" x14ac:dyDescent="0.15">
      <c r="AE129" s="1" t="str">
        <f>IF(INDEX(Holiday!$E:$E,ROW(),1)=0,"",INDEX(Holiday!$E:$E,ROW(),1))</f>
        <v/>
      </c>
    </row>
    <row r="130" spans="31:31" x14ac:dyDescent="0.15">
      <c r="AE130" s="1" t="str">
        <f>IF(INDEX(Holiday!$E:$E,ROW(),1)=0,"",INDEX(Holiday!$E:$E,ROW(),1))</f>
        <v/>
      </c>
    </row>
    <row r="131" spans="31:31" x14ac:dyDescent="0.15">
      <c r="AE131" s="1" t="str">
        <f>IF(INDEX(Holiday!$E:$E,ROW(),1)=0,"",INDEX(Holiday!$E:$E,ROW(),1))</f>
        <v/>
      </c>
    </row>
    <row r="132" spans="31:31" x14ac:dyDescent="0.15">
      <c r="AE132" s="1" t="str">
        <f>IF(INDEX(Holiday!$E:$E,ROW(),1)=0,"",INDEX(Holiday!$E:$E,ROW(),1))</f>
        <v/>
      </c>
    </row>
    <row r="133" spans="31:31" x14ac:dyDescent="0.15">
      <c r="AE133" s="1" t="str">
        <f>IF(INDEX(Holiday!$E:$E,ROW(),1)=0,"",INDEX(Holiday!$E:$E,ROW(),1))</f>
        <v/>
      </c>
    </row>
    <row r="134" spans="31:31" x14ac:dyDescent="0.15">
      <c r="AE134" s="1" t="str">
        <f>IF(INDEX(Holiday!$E:$E,ROW(),1)=0,"",INDEX(Holiday!$E:$E,ROW(),1))</f>
        <v/>
      </c>
    </row>
    <row r="135" spans="31:31" x14ac:dyDescent="0.15">
      <c r="AE135" s="1" t="str">
        <f>IF(INDEX(Holiday!$E:$E,ROW(),1)=0,"",INDEX(Holiday!$E:$E,ROW(),1))</f>
        <v/>
      </c>
    </row>
    <row r="136" spans="31:31" x14ac:dyDescent="0.15">
      <c r="AE136" s="1" t="str">
        <f>IF(INDEX(Holiday!$E:$E,ROW(),1)=0,"",INDEX(Holiday!$E:$E,ROW(),1))</f>
        <v/>
      </c>
    </row>
    <row r="137" spans="31:31" x14ac:dyDescent="0.15">
      <c r="AE137" s="1" t="str">
        <f>IF(INDEX(Holiday!$E:$E,ROW(),1)=0,"",INDEX(Holiday!$E:$E,ROW(),1))</f>
        <v/>
      </c>
    </row>
    <row r="138" spans="31:31" x14ac:dyDescent="0.15">
      <c r="AE138" s="1" t="str">
        <f>IF(INDEX(Holiday!$E:$E,ROW(),1)=0,"",INDEX(Holiday!$E:$E,ROW(),1))</f>
        <v/>
      </c>
    </row>
    <row r="139" spans="31:31" x14ac:dyDescent="0.15">
      <c r="AE139" s="1" t="str">
        <f>IF(INDEX(Holiday!$E:$E,ROW(),1)=0,"",INDEX(Holiday!$E:$E,ROW(),1))</f>
        <v/>
      </c>
    </row>
    <row r="140" spans="31:31" x14ac:dyDescent="0.15">
      <c r="AE140" s="1" t="str">
        <f>IF(INDEX(Holiday!$E:$E,ROW(),1)=0,"",INDEX(Holiday!$E:$E,ROW(),1))</f>
        <v/>
      </c>
    </row>
    <row r="141" spans="31:31" x14ac:dyDescent="0.15">
      <c r="AE141" s="1" t="str">
        <f>IF(INDEX(Holiday!$E:$E,ROW(),1)=0,"",INDEX(Holiday!$E:$E,ROW(),1))</f>
        <v/>
      </c>
    </row>
    <row r="142" spans="31:31" x14ac:dyDescent="0.15">
      <c r="AE142" s="1" t="str">
        <f>IF(INDEX(Holiday!$E:$E,ROW(),1)=0,"",INDEX(Holiday!$E:$E,ROW(),1))</f>
        <v/>
      </c>
    </row>
    <row r="143" spans="31:31" x14ac:dyDescent="0.15">
      <c r="AE143" s="1" t="str">
        <f>IF(INDEX(Holiday!$E:$E,ROW(),1)=0,"",INDEX(Holiday!$E:$E,ROW(),1))</f>
        <v/>
      </c>
    </row>
    <row r="144" spans="31:31" x14ac:dyDescent="0.15">
      <c r="AE144" s="1" t="str">
        <f>IF(INDEX(Holiday!$E:$E,ROW(),1)=0,"",INDEX(Holiday!$E:$E,ROW(),1))</f>
        <v/>
      </c>
    </row>
    <row r="145" spans="31:31" x14ac:dyDescent="0.15">
      <c r="AE145" s="1" t="str">
        <f>IF(INDEX(Holiday!$E:$E,ROW(),1)=0,"",INDEX(Holiday!$E:$E,ROW(),1))</f>
        <v/>
      </c>
    </row>
    <row r="146" spans="31:31" x14ac:dyDescent="0.15">
      <c r="AE146" s="1" t="str">
        <f>IF(INDEX(Holiday!$E:$E,ROW(),1)=0,"",INDEX(Holiday!$E:$E,ROW(),1))</f>
        <v/>
      </c>
    </row>
    <row r="147" spans="31:31" x14ac:dyDescent="0.15">
      <c r="AE147" s="1" t="str">
        <f>IF(INDEX(Holiday!$E:$E,ROW(),1)=0,"",INDEX(Holiday!$E:$E,ROW(),1))</f>
        <v/>
      </c>
    </row>
    <row r="148" spans="31:31" x14ac:dyDescent="0.15">
      <c r="AE148" s="1" t="str">
        <f>IF(INDEX(Holiday!$E:$E,ROW(),1)=0,"",INDEX(Holiday!$E:$E,ROW(),1))</f>
        <v/>
      </c>
    </row>
    <row r="149" spans="31:31" x14ac:dyDescent="0.15">
      <c r="AE149" s="1" t="str">
        <f>IF(INDEX(Holiday!$E:$E,ROW(),1)=0,"",INDEX(Holiday!$E:$E,ROW(),1))</f>
        <v/>
      </c>
    </row>
    <row r="150" spans="31:31" x14ac:dyDescent="0.15">
      <c r="AE150" s="1" t="str">
        <f>IF(INDEX(Holiday!$E:$E,ROW(),1)=0,"",INDEX(Holiday!$E:$E,ROW(),1))</f>
        <v/>
      </c>
    </row>
  </sheetData>
  <sheetCalcPr fullCalcOnLoad="1"/>
  <mergeCells count="306">
    <mergeCell ref="J5:J6"/>
    <mergeCell ref="N5:N6"/>
    <mergeCell ref="V14:V15"/>
    <mergeCell ref="Z14:Z15"/>
    <mergeCell ref="Z5:Z6"/>
    <mergeCell ref="B3:D3"/>
    <mergeCell ref="F3:H3"/>
    <mergeCell ref="B1:F1"/>
    <mergeCell ref="R3:T3"/>
    <mergeCell ref="V3:X3"/>
    <mergeCell ref="B5:B6"/>
    <mergeCell ref="F5:F6"/>
    <mergeCell ref="V8:W8"/>
    <mergeCell ref="Z8:AA8"/>
    <mergeCell ref="R5:R6"/>
    <mergeCell ref="V5:V6"/>
    <mergeCell ref="Z3:AB3"/>
    <mergeCell ref="B14:B15"/>
    <mergeCell ref="F14:F15"/>
    <mergeCell ref="J14:J15"/>
    <mergeCell ref="N14:N15"/>
    <mergeCell ref="R14:R15"/>
    <mergeCell ref="J32:J33"/>
    <mergeCell ref="N32:N33"/>
    <mergeCell ref="J3:L3"/>
    <mergeCell ref="N3:P3"/>
    <mergeCell ref="V23:V24"/>
    <mergeCell ref="Z23:Z24"/>
    <mergeCell ref="R7:S7"/>
    <mergeCell ref="V7:W7"/>
    <mergeCell ref="Z7:AA7"/>
    <mergeCell ref="R8:S8"/>
    <mergeCell ref="V32:V33"/>
    <mergeCell ref="Z32:Z33"/>
    <mergeCell ref="B23:B24"/>
    <mergeCell ref="B25:C25"/>
    <mergeCell ref="R25:S25"/>
    <mergeCell ref="V25:W25"/>
    <mergeCell ref="Z25:AA25"/>
    <mergeCell ref="B26:C26"/>
    <mergeCell ref="F26:G26"/>
    <mergeCell ref="B32:B33"/>
    <mergeCell ref="N41:N42"/>
    <mergeCell ref="R23:R24"/>
    <mergeCell ref="F23:F24"/>
    <mergeCell ref="J23:J24"/>
    <mergeCell ref="N23:N24"/>
    <mergeCell ref="F25:G25"/>
    <mergeCell ref="J25:K25"/>
    <mergeCell ref="N25:O25"/>
    <mergeCell ref="R32:R33"/>
    <mergeCell ref="F32:F33"/>
    <mergeCell ref="J59:T59"/>
    <mergeCell ref="B50:B51"/>
    <mergeCell ref="F50:F51"/>
    <mergeCell ref="J50:J51"/>
    <mergeCell ref="N50:N51"/>
    <mergeCell ref="B53:C53"/>
    <mergeCell ref="F53:G53"/>
    <mergeCell ref="J53:K53"/>
    <mergeCell ref="N53:O53"/>
    <mergeCell ref="R53:S53"/>
    <mergeCell ref="J1:T2"/>
    <mergeCell ref="W1:AB1"/>
    <mergeCell ref="B2:G2"/>
    <mergeCell ref="R50:R51"/>
    <mergeCell ref="V50:V51"/>
    <mergeCell ref="Z50:Z51"/>
    <mergeCell ref="R41:R42"/>
    <mergeCell ref="V41:V42"/>
    <mergeCell ref="Z41:Z42"/>
    <mergeCell ref="B41:B42"/>
    <mergeCell ref="B8:C8"/>
    <mergeCell ref="F8:G8"/>
    <mergeCell ref="J8:K8"/>
    <mergeCell ref="N8:O8"/>
    <mergeCell ref="B7:C7"/>
    <mergeCell ref="F7:G7"/>
    <mergeCell ref="J7:K7"/>
    <mergeCell ref="N7:O7"/>
    <mergeCell ref="Z9:AA9"/>
    <mergeCell ref="B10:C10"/>
    <mergeCell ref="F10:G10"/>
    <mergeCell ref="J10:K10"/>
    <mergeCell ref="N10:O10"/>
    <mergeCell ref="R10:S10"/>
    <mergeCell ref="V10:W10"/>
    <mergeCell ref="Z10:AA10"/>
    <mergeCell ref="B9:C9"/>
    <mergeCell ref="F9:G9"/>
    <mergeCell ref="B11:C11"/>
    <mergeCell ref="F11:G11"/>
    <mergeCell ref="J11:K11"/>
    <mergeCell ref="N11:O11"/>
    <mergeCell ref="R9:S9"/>
    <mergeCell ref="V9:W9"/>
    <mergeCell ref="J9:K9"/>
    <mergeCell ref="N9:O9"/>
    <mergeCell ref="R11:S11"/>
    <mergeCell ref="V11:W11"/>
    <mergeCell ref="Z11:AA11"/>
    <mergeCell ref="B12:C12"/>
    <mergeCell ref="F12:G12"/>
    <mergeCell ref="J12:K12"/>
    <mergeCell ref="N12:O12"/>
    <mergeCell ref="R12:S12"/>
    <mergeCell ref="V12:W12"/>
    <mergeCell ref="Z12:AA12"/>
    <mergeCell ref="N17:O17"/>
    <mergeCell ref="R17:S17"/>
    <mergeCell ref="V17:W17"/>
    <mergeCell ref="Z17:AA17"/>
    <mergeCell ref="B16:C16"/>
    <mergeCell ref="F16:G16"/>
    <mergeCell ref="J16:K16"/>
    <mergeCell ref="N16:O16"/>
    <mergeCell ref="V19:W19"/>
    <mergeCell ref="Z19:AA19"/>
    <mergeCell ref="B18:C18"/>
    <mergeCell ref="F18:G18"/>
    <mergeCell ref="R16:S16"/>
    <mergeCell ref="V16:W16"/>
    <mergeCell ref="Z16:AA16"/>
    <mergeCell ref="B17:C17"/>
    <mergeCell ref="F17:G17"/>
    <mergeCell ref="J17:K17"/>
    <mergeCell ref="R18:S18"/>
    <mergeCell ref="V18:W18"/>
    <mergeCell ref="J18:K18"/>
    <mergeCell ref="N18:O18"/>
    <mergeCell ref="Z18:AA18"/>
    <mergeCell ref="B19:C19"/>
    <mergeCell ref="F19:G19"/>
    <mergeCell ref="J19:K19"/>
    <mergeCell ref="N19:O19"/>
    <mergeCell ref="R19:S19"/>
    <mergeCell ref="V21:W21"/>
    <mergeCell ref="Z21:AA21"/>
    <mergeCell ref="B20:C20"/>
    <mergeCell ref="F20:G20"/>
    <mergeCell ref="J20:K20"/>
    <mergeCell ref="N20:O20"/>
    <mergeCell ref="R26:S26"/>
    <mergeCell ref="V26:W26"/>
    <mergeCell ref="R20:S20"/>
    <mergeCell ref="V20:W20"/>
    <mergeCell ref="Z20:AA20"/>
    <mergeCell ref="B21:C21"/>
    <mergeCell ref="F21:G21"/>
    <mergeCell ref="J21:K21"/>
    <mergeCell ref="N21:O21"/>
    <mergeCell ref="R21:S21"/>
    <mergeCell ref="Z26:AA26"/>
    <mergeCell ref="B27:C27"/>
    <mergeCell ref="F27:G27"/>
    <mergeCell ref="J27:K27"/>
    <mergeCell ref="N27:O27"/>
    <mergeCell ref="R27:S27"/>
    <mergeCell ref="V27:W27"/>
    <mergeCell ref="Z27:AA27"/>
    <mergeCell ref="J26:K26"/>
    <mergeCell ref="N26:O26"/>
    <mergeCell ref="Z28:AA28"/>
    <mergeCell ref="B29:C29"/>
    <mergeCell ref="F29:G29"/>
    <mergeCell ref="J29:K29"/>
    <mergeCell ref="N29:O29"/>
    <mergeCell ref="R29:S29"/>
    <mergeCell ref="V29:W29"/>
    <mergeCell ref="Z29:AA29"/>
    <mergeCell ref="B28:C28"/>
    <mergeCell ref="F28:G28"/>
    <mergeCell ref="B30:C30"/>
    <mergeCell ref="F30:G30"/>
    <mergeCell ref="J30:K30"/>
    <mergeCell ref="N30:O30"/>
    <mergeCell ref="R28:S28"/>
    <mergeCell ref="V28:W28"/>
    <mergeCell ref="J28:K28"/>
    <mergeCell ref="N28:O28"/>
    <mergeCell ref="R30:S30"/>
    <mergeCell ref="V30:W30"/>
    <mergeCell ref="Z30:AA30"/>
    <mergeCell ref="B34:C34"/>
    <mergeCell ref="F34:G34"/>
    <mergeCell ref="J34:K34"/>
    <mergeCell ref="N34:O34"/>
    <mergeCell ref="R34:S34"/>
    <mergeCell ref="V34:W34"/>
    <mergeCell ref="Z34:AA34"/>
    <mergeCell ref="Z35:AA35"/>
    <mergeCell ref="B36:C36"/>
    <mergeCell ref="F36:G36"/>
    <mergeCell ref="J36:K36"/>
    <mergeCell ref="N36:O36"/>
    <mergeCell ref="R36:S36"/>
    <mergeCell ref="V36:W36"/>
    <mergeCell ref="Z36:AA36"/>
    <mergeCell ref="B35:C35"/>
    <mergeCell ref="F35:G35"/>
    <mergeCell ref="B37:C37"/>
    <mergeCell ref="F37:G37"/>
    <mergeCell ref="J37:K37"/>
    <mergeCell ref="N37:O37"/>
    <mergeCell ref="R35:S35"/>
    <mergeCell ref="V35:W35"/>
    <mergeCell ref="J35:K35"/>
    <mergeCell ref="N35:O35"/>
    <mergeCell ref="R37:S37"/>
    <mergeCell ref="V37:W37"/>
    <mergeCell ref="Z37:AA37"/>
    <mergeCell ref="B38:C38"/>
    <mergeCell ref="F38:G38"/>
    <mergeCell ref="J38:K38"/>
    <mergeCell ref="N38:O38"/>
    <mergeCell ref="R38:S38"/>
    <mergeCell ref="V38:W38"/>
    <mergeCell ref="Z38:AA38"/>
    <mergeCell ref="Z39:AA39"/>
    <mergeCell ref="B43:C43"/>
    <mergeCell ref="F43:G43"/>
    <mergeCell ref="J43:K43"/>
    <mergeCell ref="N43:O43"/>
    <mergeCell ref="R43:S43"/>
    <mergeCell ref="V43:W43"/>
    <mergeCell ref="Z43:AA43"/>
    <mergeCell ref="B39:C39"/>
    <mergeCell ref="F39:G39"/>
    <mergeCell ref="B44:C44"/>
    <mergeCell ref="F44:G44"/>
    <mergeCell ref="J44:K44"/>
    <mergeCell ref="N44:O44"/>
    <mergeCell ref="R39:S39"/>
    <mergeCell ref="V39:W39"/>
    <mergeCell ref="J39:K39"/>
    <mergeCell ref="N39:O39"/>
    <mergeCell ref="F41:F42"/>
    <mergeCell ref="J41:J42"/>
    <mergeCell ref="R44:S44"/>
    <mergeCell ref="V44:W44"/>
    <mergeCell ref="Z44:AA44"/>
    <mergeCell ref="B45:C45"/>
    <mergeCell ref="F45:G45"/>
    <mergeCell ref="J45:K45"/>
    <mergeCell ref="N45:O45"/>
    <mergeCell ref="R45:S45"/>
    <mergeCell ref="V45:W45"/>
    <mergeCell ref="Z45:AA45"/>
    <mergeCell ref="Z46:AA46"/>
    <mergeCell ref="B47:C47"/>
    <mergeCell ref="F47:G47"/>
    <mergeCell ref="J47:K47"/>
    <mergeCell ref="N47:O47"/>
    <mergeCell ref="R47:S47"/>
    <mergeCell ref="V47:W47"/>
    <mergeCell ref="Z47:AA47"/>
    <mergeCell ref="B46:C46"/>
    <mergeCell ref="F46:G46"/>
    <mergeCell ref="B48:C48"/>
    <mergeCell ref="F48:G48"/>
    <mergeCell ref="J48:K48"/>
    <mergeCell ref="N48:O48"/>
    <mergeCell ref="R46:S46"/>
    <mergeCell ref="V46:W46"/>
    <mergeCell ref="J46:K46"/>
    <mergeCell ref="N46:O46"/>
    <mergeCell ref="B52:C52"/>
    <mergeCell ref="F52:G52"/>
    <mergeCell ref="J52:K52"/>
    <mergeCell ref="N52:O52"/>
    <mergeCell ref="R52:S52"/>
    <mergeCell ref="V52:W52"/>
    <mergeCell ref="R54:S54"/>
    <mergeCell ref="V54:W54"/>
    <mergeCell ref="Z54:AA54"/>
    <mergeCell ref="R48:S48"/>
    <mergeCell ref="V48:W48"/>
    <mergeCell ref="Z48:AA48"/>
    <mergeCell ref="Z52:AA52"/>
    <mergeCell ref="B55:C55"/>
    <mergeCell ref="F55:G55"/>
    <mergeCell ref="J55:K55"/>
    <mergeCell ref="N55:O55"/>
    <mergeCell ref="V53:W53"/>
    <mergeCell ref="Z53:AA53"/>
    <mergeCell ref="B54:C54"/>
    <mergeCell ref="F54:G54"/>
    <mergeCell ref="J54:K54"/>
    <mergeCell ref="N54:O54"/>
    <mergeCell ref="R55:S55"/>
    <mergeCell ref="V55:W55"/>
    <mergeCell ref="Z55:AA55"/>
    <mergeCell ref="B56:C56"/>
    <mergeCell ref="F56:G56"/>
    <mergeCell ref="J56:K56"/>
    <mergeCell ref="N56:O56"/>
    <mergeCell ref="R56:S56"/>
    <mergeCell ref="V56:W56"/>
    <mergeCell ref="Z56:AA56"/>
    <mergeCell ref="R57:S57"/>
    <mergeCell ref="V57:W57"/>
    <mergeCell ref="Z57:AA57"/>
    <mergeCell ref="B57:C57"/>
    <mergeCell ref="F57:G57"/>
    <mergeCell ref="J57:K57"/>
    <mergeCell ref="N57:O57"/>
  </mergeCells>
  <phoneticPr fontId="2"/>
  <conditionalFormatting sqref="B34:Z38 B25:Z29 B5:Z11 B43:Z47 B16:Z20 AA5:AA6 AB5:AC8 AB14:AC17 B14:AA15 AB23:AC26 B23:AA24 AB32:AC35 B32:AA33 AB41:AC44 B41:AA42 AB50:AC53 B50:AA51 B52:Z56">
    <cfRule type="expression" dxfId="1" priority="1" stopIfTrue="1">
      <formula>MONTH(B5)&lt;&gt;MONTH($J$1)</formula>
    </cfRule>
    <cfRule type="expression" dxfId="0" priority="2" stopIfTrue="1">
      <formula>AND(MONTH(B5)=MONTH($J$1),NOT(ISERROR(MATCH(B5,$AE$1:$AE$180,0))))</formula>
    </cfRule>
  </conditionalFormatting>
  <dataValidations disablePrompts="1" count="1">
    <dataValidation type="list" allowBlank="1" showInputMessage="1" showErrorMessage="1" sqref="AD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5" r:id="rId4" name="SpinButton2">
          <controlPr defaultSize="0" print="0" autoLine="0" linkedCell="Holiday!B2" r:id="rId5">
            <anchor moveWithCells="1">
              <from>
                <xdr:col>17</xdr:col>
                <xdr:colOff>0</xdr:colOff>
                <xdr:row>1</xdr:row>
                <xdr:rowOff>0</xdr:rowOff>
              </from>
              <to>
                <xdr:col>20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5" r:id="rId4" name="SpinButton2"/>
      </mc:Fallback>
    </mc:AlternateContent>
    <mc:AlternateContent xmlns:mc="http://schemas.openxmlformats.org/markup-compatibility/2006">
      <mc:Choice Requires="x14">
        <control shapeId="13314" r:id="rId6" name="SpinButton1">
          <controlPr defaultSize="0" print="0" autoLine="0" linkedCell="Holiday!B1" r:id="rId5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12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3314" r:id="rId6" name="Spin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09"/>
  <sheetViews>
    <sheetView workbookViewId="0">
      <pane ySplit="10" topLeftCell="A11" activePane="bottomLeft" state="frozen"/>
      <selection pane="bottomLeft" sqref="A1:B2"/>
    </sheetView>
  </sheetViews>
  <sheetFormatPr defaultRowHeight="13.5" x14ac:dyDescent="0.15"/>
  <cols>
    <col min="1" max="1" width="12.25" customWidth="1"/>
    <col min="2" max="2" width="10.625" customWidth="1"/>
    <col min="5" max="5" width="10.625" customWidth="1"/>
  </cols>
  <sheetData>
    <row r="1" spans="1:10" ht="15.75" thickTop="1" thickBot="1" x14ac:dyDescent="0.2">
      <c r="A1" s="22" t="s">
        <v>20</v>
      </c>
      <c r="B1" s="18">
        <v>2012</v>
      </c>
      <c r="E1" s="21"/>
    </row>
    <row r="2" spans="1:10" ht="15.75" thickTop="1" thickBot="1" x14ac:dyDescent="0.2">
      <c r="A2" s="22" t="s">
        <v>21</v>
      </c>
      <c r="B2" s="18">
        <v>1</v>
      </c>
      <c r="E2" s="21"/>
    </row>
    <row r="3" spans="1:10" ht="15.75" thickTop="1" thickBot="1" x14ac:dyDescent="0.2">
      <c r="E3" s="21"/>
    </row>
    <row r="4" spans="1:10" ht="15.75" thickTop="1" thickBot="1" x14ac:dyDescent="0.2">
      <c r="E4" s="21"/>
    </row>
    <row r="5" spans="1:10" ht="15.75" thickTop="1" thickBot="1" x14ac:dyDescent="0.2">
      <c r="E5" s="21"/>
    </row>
    <row r="6" spans="1:10" ht="15.75" thickTop="1" thickBot="1" x14ac:dyDescent="0.2">
      <c r="E6" s="21"/>
    </row>
    <row r="7" spans="1:10" ht="15.75" thickTop="1" thickBot="1" x14ac:dyDescent="0.2">
      <c r="E7" s="21"/>
    </row>
    <row r="8" spans="1:10" ht="15.75" thickTop="1" thickBot="1" x14ac:dyDescent="0.2">
      <c r="E8" s="21"/>
    </row>
    <row r="9" spans="1:10" ht="15.75" thickTop="1" thickBot="1" x14ac:dyDescent="0.2">
      <c r="E9" s="21"/>
    </row>
    <row r="10" spans="1:10" ht="15.75" thickTop="1" thickBot="1" x14ac:dyDescent="0.2">
      <c r="E10" s="21"/>
    </row>
    <row r="11" spans="1:10" ht="15" thickTop="1" x14ac:dyDescent="0.15">
      <c r="A11" s="23" t="s">
        <v>0</v>
      </c>
      <c r="B11" s="1">
        <f>DATE(B1-1,1,1)</f>
        <v>40544</v>
      </c>
      <c r="C11" s="3" t="str">
        <f t="shared" ref="C11:C42" si="0">TEXT(B11,"aaa")</f>
        <v>土</v>
      </c>
      <c r="D11" s="3">
        <v>1</v>
      </c>
      <c r="E11" s="1">
        <f t="shared" ref="E11:E42" ca="1" si="1">IF(AND(CELL("type",F11)&lt;&gt;"b",F11=1),B11,IF(AND(CELL("type",F11)&lt;&gt;"b",F11=0),"",IF(D11=1,B11,"")))</f>
        <v>40544</v>
      </c>
      <c r="F11" s="3"/>
      <c r="G11" s="3"/>
      <c r="H11" s="3"/>
      <c r="I11" s="3"/>
      <c r="J11" s="3"/>
    </row>
    <row r="12" spans="1:10" ht="14.25" x14ac:dyDescent="0.15">
      <c r="A12" s="23" t="s">
        <v>1</v>
      </c>
      <c r="B12" s="1">
        <f>DATE(B1-1,1,2)</f>
        <v>40545</v>
      </c>
      <c r="C12" s="3" t="str">
        <f t="shared" si="0"/>
        <v>日</v>
      </c>
      <c r="D12" s="3">
        <v>1</v>
      </c>
      <c r="E12" s="1">
        <f t="shared" ca="1" si="1"/>
        <v>40545</v>
      </c>
      <c r="F12" s="3"/>
      <c r="G12" s="3"/>
      <c r="H12" s="3"/>
      <c r="I12" s="3"/>
      <c r="J12" s="3"/>
    </row>
    <row r="13" spans="1:10" ht="14.25" x14ac:dyDescent="0.15">
      <c r="A13" s="23" t="s">
        <v>1</v>
      </c>
      <c r="B13" s="1">
        <f>DATE(B1-1,1,3)</f>
        <v>40546</v>
      </c>
      <c r="C13" s="3" t="str">
        <f t="shared" si="0"/>
        <v>月</v>
      </c>
      <c r="D13" s="3">
        <v>1</v>
      </c>
      <c r="E13" s="1">
        <f t="shared" ca="1" si="1"/>
        <v>40546</v>
      </c>
      <c r="F13" s="3"/>
      <c r="G13" s="3"/>
      <c r="H13" s="3"/>
      <c r="I13" s="3"/>
      <c r="J13" s="3"/>
    </row>
    <row r="14" spans="1:10" ht="14.25" x14ac:dyDescent="0.15">
      <c r="A14" s="23" t="s">
        <v>2</v>
      </c>
      <c r="B14" s="1">
        <f>DATE(B1-1,1,4)</f>
        <v>40547</v>
      </c>
      <c r="C14" s="3" t="str">
        <f t="shared" si="0"/>
        <v>火</v>
      </c>
      <c r="D14" s="3">
        <f>IF(OR(C14="土",C14="日"),1,0)</f>
        <v>0</v>
      </c>
      <c r="E14" s="1" t="str">
        <f t="shared" ca="1" si="1"/>
        <v/>
      </c>
      <c r="F14" s="3"/>
      <c r="G14" s="3"/>
      <c r="H14" s="3"/>
      <c r="I14" s="3"/>
      <c r="J14" s="3"/>
    </row>
    <row r="15" spans="1:10" ht="14.25" x14ac:dyDescent="0.15">
      <c r="A15" s="23" t="s">
        <v>3</v>
      </c>
      <c r="B15" s="1">
        <f>(DATE(B1-1,1,1)-(WEEKDAY(DATE(B1-1,1,1),2)-1))
+7*(1+(MONTH(DATE(B1-1,1,1)-(WEEKDAY(DATE(B1-1,1,1),2)-1))=12))</f>
        <v>40553</v>
      </c>
      <c r="C15" s="3" t="str">
        <f t="shared" si="0"/>
        <v>月</v>
      </c>
      <c r="D15" s="3">
        <v>1</v>
      </c>
      <c r="E15" s="1">
        <f t="shared" ca="1" si="1"/>
        <v>40553</v>
      </c>
      <c r="F15" s="3"/>
      <c r="G15" s="3"/>
      <c r="H15" s="3"/>
      <c r="I15" s="3"/>
      <c r="J15" s="3"/>
    </row>
    <row r="16" spans="1:10" ht="14.25" x14ac:dyDescent="0.15">
      <c r="A16" s="23" t="s">
        <v>4</v>
      </c>
      <c r="B16" s="1">
        <f>B15+1</f>
        <v>40554</v>
      </c>
      <c r="C16" s="3" t="str">
        <f t="shared" si="0"/>
        <v>火</v>
      </c>
      <c r="D16" s="3">
        <f>IF(C16="月",1,0)</f>
        <v>0</v>
      </c>
      <c r="E16" s="1" t="str">
        <f t="shared" ca="1" si="1"/>
        <v/>
      </c>
      <c r="F16" s="3"/>
      <c r="G16" s="3"/>
      <c r="H16" s="3"/>
      <c r="I16" s="3"/>
      <c r="J16" s="3"/>
    </row>
    <row r="17" spans="1:10" ht="14.25" x14ac:dyDescent="0.15">
      <c r="A17" s="23" t="s">
        <v>5</v>
      </c>
      <c r="B17" s="1">
        <f>DATE(B1-1,2,11)</f>
        <v>40585</v>
      </c>
      <c r="C17" s="3" t="str">
        <f t="shared" si="0"/>
        <v>金</v>
      </c>
      <c r="D17" s="3">
        <v>1</v>
      </c>
      <c r="E17" s="1">
        <f t="shared" ca="1" si="1"/>
        <v>40585</v>
      </c>
      <c r="F17" s="3"/>
      <c r="G17" s="3"/>
      <c r="H17" s="3"/>
      <c r="I17" s="3"/>
      <c r="J17" s="3"/>
    </row>
    <row r="18" spans="1:10" ht="14.25" x14ac:dyDescent="0.15">
      <c r="A18" s="23" t="s">
        <v>4</v>
      </c>
      <c r="B18" s="1">
        <f>B17+1</f>
        <v>40586</v>
      </c>
      <c r="C18" s="3" t="str">
        <f t="shared" si="0"/>
        <v>土</v>
      </c>
      <c r="D18" s="3">
        <f>IF(C18="月",1,0)</f>
        <v>0</v>
      </c>
      <c r="E18" s="1" t="str">
        <f t="shared" ca="1" si="1"/>
        <v/>
      </c>
      <c r="F18" s="3"/>
      <c r="G18" s="3"/>
      <c r="H18" s="3"/>
      <c r="I18" s="3"/>
      <c r="J18" s="3"/>
    </row>
    <row r="19" spans="1:10" ht="14.25" x14ac:dyDescent="0.15">
      <c r="A19" s="23" t="s">
        <v>6</v>
      </c>
      <c r="B19" s="1">
        <f>DATE(YEAR(B18),3,INT(20.8431+0.242194*(YEAR(B18)-1980)-INT((YEAR(B18)-1980)/4))
*(AND(1980&lt;=YEAR(B18),YEAR(B18)&lt;2099))
+INT(21.851+0.242194*(YEAR(B18)-1980)-INT((YEAR(B18)-1980)/4))
*(AND(2100&lt;=YEAR(B18),YEAR(B18)&lt;2150)))</f>
        <v>40623</v>
      </c>
      <c r="C19" s="3" t="str">
        <f t="shared" si="0"/>
        <v>月</v>
      </c>
      <c r="D19" s="3">
        <v>1</v>
      </c>
      <c r="E19" s="1">
        <f t="shared" ca="1" si="1"/>
        <v>40623</v>
      </c>
      <c r="F19" s="3"/>
      <c r="G19" s="3"/>
      <c r="H19" s="3"/>
      <c r="I19" s="3"/>
      <c r="J19" s="3"/>
    </row>
    <row r="20" spans="1:10" ht="14.25" x14ac:dyDescent="0.15">
      <c r="A20" s="23" t="s">
        <v>4</v>
      </c>
      <c r="B20" s="1">
        <f>B19+1</f>
        <v>40624</v>
      </c>
      <c r="C20" s="3" t="str">
        <f t="shared" si="0"/>
        <v>火</v>
      </c>
      <c r="D20" s="3">
        <f>IF(C20="月",1,0)</f>
        <v>0</v>
      </c>
      <c r="E20" s="1" t="str">
        <f t="shared" ca="1" si="1"/>
        <v/>
      </c>
      <c r="F20" s="3"/>
      <c r="G20" s="3"/>
      <c r="H20" s="3"/>
      <c r="I20" s="3"/>
      <c r="J20" s="3"/>
    </row>
    <row r="21" spans="1:10" ht="14.25" x14ac:dyDescent="0.15">
      <c r="A21" s="23" t="s">
        <v>7</v>
      </c>
      <c r="B21" s="1">
        <f>DATE(B1-1,4,29)</f>
        <v>40662</v>
      </c>
      <c r="C21" s="3" t="str">
        <f t="shared" si="0"/>
        <v>金</v>
      </c>
      <c r="D21" s="3">
        <v>1</v>
      </c>
      <c r="E21" s="1">
        <f t="shared" ca="1" si="1"/>
        <v>40662</v>
      </c>
      <c r="F21" s="3"/>
      <c r="G21" s="3"/>
      <c r="H21" s="3"/>
      <c r="I21" s="3"/>
      <c r="J21" s="3"/>
    </row>
    <row r="22" spans="1:10" ht="14.25" x14ac:dyDescent="0.15">
      <c r="A22" s="23" t="s">
        <v>4</v>
      </c>
      <c r="B22" s="1">
        <f>B21+1</f>
        <v>40663</v>
      </c>
      <c r="C22" s="3" t="str">
        <f t="shared" si="0"/>
        <v>土</v>
      </c>
      <c r="D22" s="3">
        <f>IF(C22="月",1,0)</f>
        <v>0</v>
      </c>
      <c r="E22" s="1" t="str">
        <f t="shared" ca="1" si="1"/>
        <v/>
      </c>
      <c r="F22" s="3"/>
      <c r="G22" s="3"/>
      <c r="H22" s="3"/>
      <c r="I22" s="3"/>
      <c r="J22" s="3"/>
    </row>
    <row r="23" spans="1:10" ht="14.25" x14ac:dyDescent="0.15">
      <c r="A23" s="23" t="s">
        <v>8</v>
      </c>
      <c r="B23" s="1">
        <f>DATE(B1-1,5,1)</f>
        <v>40664</v>
      </c>
      <c r="C23" s="3" t="str">
        <f t="shared" si="0"/>
        <v>日</v>
      </c>
      <c r="D23" s="3">
        <v>0</v>
      </c>
      <c r="E23" s="1" t="str">
        <f t="shared" ca="1" si="1"/>
        <v/>
      </c>
      <c r="F23" s="3"/>
      <c r="G23" s="3"/>
      <c r="H23" s="3"/>
      <c r="I23" s="3"/>
      <c r="J23" s="3"/>
    </row>
    <row r="24" spans="1:10" ht="14.25" x14ac:dyDescent="0.15">
      <c r="A24" s="23" t="s">
        <v>9</v>
      </c>
      <c r="B24" s="1">
        <f>DATE(B1-1,5,3)</f>
        <v>40666</v>
      </c>
      <c r="C24" s="3" t="str">
        <f t="shared" si="0"/>
        <v>火</v>
      </c>
      <c r="D24" s="3">
        <v>1</v>
      </c>
      <c r="E24" s="1">
        <f t="shared" ca="1" si="1"/>
        <v>40666</v>
      </c>
      <c r="F24" s="3"/>
      <c r="G24" s="3"/>
      <c r="H24" s="3"/>
      <c r="I24" s="3"/>
      <c r="J24" s="3"/>
    </row>
    <row r="25" spans="1:10" ht="14.25" x14ac:dyDescent="0.15">
      <c r="A25" s="23" t="s">
        <v>10</v>
      </c>
      <c r="B25" s="1">
        <f>DATE(B1-1,5,4)</f>
        <v>40667</v>
      </c>
      <c r="C25" s="3" t="str">
        <f t="shared" si="0"/>
        <v>水</v>
      </c>
      <c r="D25" s="3">
        <v>1</v>
      </c>
      <c r="E25" s="1">
        <f t="shared" ca="1" si="1"/>
        <v>40667</v>
      </c>
      <c r="F25" s="3"/>
      <c r="G25" s="3"/>
      <c r="H25" s="3"/>
      <c r="I25" s="3"/>
      <c r="J25" s="3"/>
    </row>
    <row r="26" spans="1:10" ht="14.25" x14ac:dyDescent="0.15">
      <c r="A26" s="23" t="s">
        <v>11</v>
      </c>
      <c r="B26" s="1">
        <f>DATE(B1-1,5,5)</f>
        <v>40668</v>
      </c>
      <c r="C26" s="3" t="str">
        <f t="shared" si="0"/>
        <v>木</v>
      </c>
      <c r="D26" s="3">
        <v>1</v>
      </c>
      <c r="E26" s="1">
        <f t="shared" ca="1" si="1"/>
        <v>40668</v>
      </c>
      <c r="F26" s="3"/>
      <c r="G26" s="3"/>
      <c r="H26" s="3"/>
      <c r="I26" s="3"/>
      <c r="J26" s="3"/>
    </row>
    <row r="27" spans="1:10" ht="14.25" x14ac:dyDescent="0.15">
      <c r="A27" s="23" t="s">
        <v>4</v>
      </c>
      <c r="B27" s="1">
        <f>B26+1</f>
        <v>40669</v>
      </c>
      <c r="C27" s="3" t="str">
        <f t="shared" si="0"/>
        <v>金</v>
      </c>
      <c r="D27" s="3">
        <f>IF(OR(C27="月",C27="火",C27="水"),1,0)</f>
        <v>0</v>
      </c>
      <c r="E27" s="1" t="str">
        <f t="shared" ca="1" si="1"/>
        <v/>
      </c>
      <c r="F27" s="3"/>
      <c r="G27" s="3"/>
      <c r="H27" s="3"/>
      <c r="I27" s="3"/>
      <c r="J27" s="3"/>
    </row>
    <row r="28" spans="1:10" ht="14.25" x14ac:dyDescent="0.15">
      <c r="A28" s="23" t="s">
        <v>12</v>
      </c>
      <c r="B28" s="1">
        <f>(DATE(B1-1,7,1)-(WEEKDAY(DATE(B1-1,7,1),2)-1))
+7*(2+(MONTH(DATE(B1-1,7,1)-(WEEKDAY(DATE(B1-1,7,1),2)-1))=6))</f>
        <v>40742</v>
      </c>
      <c r="C28" s="3" t="str">
        <f t="shared" si="0"/>
        <v>月</v>
      </c>
      <c r="D28" s="3">
        <v>1</v>
      </c>
      <c r="E28" s="1">
        <f t="shared" ca="1" si="1"/>
        <v>40742</v>
      </c>
      <c r="F28" s="3"/>
      <c r="G28" s="3"/>
      <c r="H28" s="3"/>
      <c r="I28" s="3"/>
      <c r="J28" s="3"/>
    </row>
    <row r="29" spans="1:10" ht="14.25" x14ac:dyDescent="0.15">
      <c r="A29" s="23" t="s">
        <v>4</v>
      </c>
      <c r="B29" s="1">
        <f>B28+1</f>
        <v>40743</v>
      </c>
      <c r="C29" s="3" t="str">
        <f t="shared" si="0"/>
        <v>火</v>
      </c>
      <c r="D29" s="3">
        <f>IF(C29="月",1,0)</f>
        <v>0</v>
      </c>
      <c r="E29" s="1" t="str">
        <f t="shared" ca="1" si="1"/>
        <v/>
      </c>
      <c r="F29" s="3"/>
      <c r="G29" s="3"/>
      <c r="H29" s="3"/>
      <c r="I29" s="3"/>
      <c r="J29" s="3"/>
    </row>
    <row r="30" spans="1:10" ht="14.25" x14ac:dyDescent="0.15">
      <c r="A30" s="23" t="s">
        <v>13</v>
      </c>
      <c r="B30" s="1">
        <f>(DATE(B1-1,9,1)-(WEEKDAY(DATE(B1-1,9,1),2)-1))
+7*(2+(MONTH(DATE(B1-1,9,1)-(WEEKDAY(DATE(B1-1,9,1),2)-1))=8))</f>
        <v>40805</v>
      </c>
      <c r="C30" s="3" t="str">
        <f t="shared" si="0"/>
        <v>月</v>
      </c>
      <c r="D30" s="3">
        <v>1</v>
      </c>
      <c r="E30" s="1">
        <f t="shared" ca="1" si="1"/>
        <v>40805</v>
      </c>
      <c r="F30" s="3"/>
      <c r="G30" s="3"/>
      <c r="H30" s="3"/>
      <c r="I30" s="3"/>
      <c r="J30" s="3"/>
    </row>
    <row r="31" spans="1:10" ht="14.25" x14ac:dyDescent="0.15">
      <c r="A31" s="23" t="s">
        <v>4</v>
      </c>
      <c r="B31" s="1">
        <f>B30+1</f>
        <v>40806</v>
      </c>
      <c r="C31" s="3" t="str">
        <f t="shared" si="0"/>
        <v>火</v>
      </c>
      <c r="D31" s="3">
        <f>IF(C31="月",1,0)</f>
        <v>0</v>
      </c>
      <c r="E31" s="1" t="str">
        <f t="shared" ca="1" si="1"/>
        <v/>
      </c>
      <c r="F31" s="3"/>
      <c r="G31" s="3"/>
      <c r="H31" s="3"/>
      <c r="I31" s="3"/>
      <c r="J31" s="3"/>
    </row>
    <row r="32" spans="1:10" ht="14.25" x14ac:dyDescent="0.15">
      <c r="A32" s="23" t="s">
        <v>14</v>
      </c>
      <c r="B32" s="1">
        <f>DATE(YEAR(B31),9,INT(23.2488+0.242194*(YEAR(B31)-1980)-INT((YEAR(B31)-1980)/4))
*(AND(1980&lt;=YEAR(B31),YEAR(B31)&lt;2099))
+INT(24.2488+0.242194*(YEAR(B31)-1980)-INT((YEAR(B31)-1980)/4))
*(AND(2100&lt;=YEAR(B31),YEAR(B31)&lt;2150)))</f>
        <v>40809</v>
      </c>
      <c r="C32" s="3" t="str">
        <f t="shared" si="0"/>
        <v>金</v>
      </c>
      <c r="D32" s="3">
        <v>1</v>
      </c>
      <c r="E32" s="1">
        <f t="shared" ca="1" si="1"/>
        <v>40809</v>
      </c>
      <c r="F32" s="3"/>
      <c r="G32" s="3"/>
      <c r="H32" s="3"/>
      <c r="I32" s="3"/>
      <c r="J32" s="3"/>
    </row>
    <row r="33" spans="1:10" ht="14.25" x14ac:dyDescent="0.15">
      <c r="A33" s="23" t="s">
        <v>4</v>
      </c>
      <c r="B33" s="1">
        <f>B32+1</f>
        <v>40810</v>
      </c>
      <c r="C33" s="3" t="str">
        <f t="shared" si="0"/>
        <v>土</v>
      </c>
      <c r="D33" s="3">
        <f>IF(C33="月",1,0)</f>
        <v>0</v>
      </c>
      <c r="E33" s="1" t="str">
        <f t="shared" ca="1" si="1"/>
        <v/>
      </c>
      <c r="F33" s="3"/>
      <c r="G33" s="3"/>
      <c r="H33" s="3"/>
      <c r="I33" s="3"/>
      <c r="J33" s="3"/>
    </row>
    <row r="34" spans="1:10" ht="14.25" x14ac:dyDescent="0.15">
      <c r="A34" s="23" t="s">
        <v>15</v>
      </c>
      <c r="B34" s="1">
        <f>(DATE(B1-1,10,1)-(WEEKDAY(DATE(B1-1,10,1),2)-1))
+7*(1+(MONTH(DATE(B1-1,10,1)-(WEEKDAY(DATE(B1-1,10,1),2)-1))=9))</f>
        <v>40826</v>
      </c>
      <c r="C34" s="3" t="str">
        <f t="shared" si="0"/>
        <v>月</v>
      </c>
      <c r="D34" s="3">
        <v>1</v>
      </c>
      <c r="E34" s="1">
        <f t="shared" ca="1" si="1"/>
        <v>40826</v>
      </c>
      <c r="F34" s="3"/>
      <c r="G34" s="3"/>
      <c r="H34" s="3"/>
      <c r="I34" s="3"/>
      <c r="J34" s="3"/>
    </row>
    <row r="35" spans="1:10" ht="14.25" x14ac:dyDescent="0.15">
      <c r="A35" s="23" t="s">
        <v>4</v>
      </c>
      <c r="B35" s="1">
        <f>B34+1</f>
        <v>40827</v>
      </c>
      <c r="C35" s="3" t="str">
        <f t="shared" si="0"/>
        <v>火</v>
      </c>
      <c r="D35" s="3">
        <f>IF(C35="月",1,0)</f>
        <v>0</v>
      </c>
      <c r="E35" s="1" t="str">
        <f t="shared" ca="1" si="1"/>
        <v/>
      </c>
      <c r="F35" s="3"/>
      <c r="G35" s="3"/>
      <c r="H35" s="3"/>
      <c r="I35" s="3"/>
      <c r="J35" s="3"/>
    </row>
    <row r="36" spans="1:10" ht="14.25" x14ac:dyDescent="0.15">
      <c r="A36" s="23" t="s">
        <v>16</v>
      </c>
      <c r="B36" s="1">
        <f>DATE(B1-1,11,3)</f>
        <v>40850</v>
      </c>
      <c r="C36" s="3" t="str">
        <f t="shared" si="0"/>
        <v>木</v>
      </c>
      <c r="D36" s="3">
        <v>1</v>
      </c>
      <c r="E36" s="1">
        <f t="shared" ca="1" si="1"/>
        <v>40850</v>
      </c>
      <c r="F36" s="3"/>
      <c r="G36" s="3"/>
      <c r="H36" s="3"/>
      <c r="I36" s="3"/>
      <c r="J36" s="3"/>
    </row>
    <row r="37" spans="1:10" ht="14.25" x14ac:dyDescent="0.15">
      <c r="A37" s="23" t="s">
        <v>4</v>
      </c>
      <c r="B37" s="1">
        <f>B36+1</f>
        <v>40851</v>
      </c>
      <c r="C37" s="3" t="str">
        <f t="shared" si="0"/>
        <v>金</v>
      </c>
      <c r="D37" s="3">
        <f>IF(C37="月",1,0)</f>
        <v>0</v>
      </c>
      <c r="E37" s="1" t="str">
        <f t="shared" ca="1" si="1"/>
        <v/>
      </c>
      <c r="F37" s="3"/>
      <c r="G37" s="3"/>
      <c r="H37" s="3"/>
      <c r="I37" s="3"/>
      <c r="J37" s="3"/>
    </row>
    <row r="38" spans="1:10" ht="14.25" x14ac:dyDescent="0.15">
      <c r="A38" s="23" t="s">
        <v>17</v>
      </c>
      <c r="B38" s="1">
        <f>DATE(B1-1,11,23)</f>
        <v>40870</v>
      </c>
      <c r="C38" s="3" t="str">
        <f t="shared" si="0"/>
        <v>水</v>
      </c>
      <c r="D38" s="3">
        <v>1</v>
      </c>
      <c r="E38" s="1">
        <f t="shared" ca="1" si="1"/>
        <v>40870</v>
      </c>
      <c r="F38" s="3"/>
      <c r="G38" s="3"/>
      <c r="H38" s="3"/>
      <c r="I38" s="3"/>
      <c r="J38" s="3"/>
    </row>
    <row r="39" spans="1:10" ht="14.25" x14ac:dyDescent="0.15">
      <c r="A39" s="23" t="s">
        <v>4</v>
      </c>
      <c r="B39" s="1">
        <f>B38+1</f>
        <v>40871</v>
      </c>
      <c r="C39" s="3" t="str">
        <f t="shared" si="0"/>
        <v>木</v>
      </c>
      <c r="D39" s="3">
        <f>IF(C39="月",1,0)</f>
        <v>0</v>
      </c>
      <c r="E39" s="1" t="str">
        <f t="shared" ca="1" si="1"/>
        <v/>
      </c>
      <c r="F39" s="3"/>
      <c r="G39" s="3"/>
      <c r="H39" s="3"/>
      <c r="I39" s="3"/>
      <c r="J39" s="3"/>
    </row>
    <row r="40" spans="1:10" ht="14.25" x14ac:dyDescent="0.15">
      <c r="A40" s="23" t="s">
        <v>18</v>
      </c>
      <c r="B40" s="1">
        <f>DATE(B1-1,12,23)</f>
        <v>40900</v>
      </c>
      <c r="C40" s="3" t="str">
        <f t="shared" si="0"/>
        <v>金</v>
      </c>
      <c r="D40" s="3">
        <v>1</v>
      </c>
      <c r="E40" s="1">
        <f t="shared" ca="1" si="1"/>
        <v>40900</v>
      </c>
      <c r="F40" s="3"/>
      <c r="G40" s="3"/>
      <c r="H40" s="3"/>
      <c r="I40" s="3"/>
      <c r="J40" s="3"/>
    </row>
    <row r="41" spans="1:10" ht="14.25" x14ac:dyDescent="0.15">
      <c r="A41" s="23" t="s">
        <v>4</v>
      </c>
      <c r="B41" s="1">
        <f>B40+1</f>
        <v>40901</v>
      </c>
      <c r="C41" s="3" t="str">
        <f t="shared" si="0"/>
        <v>土</v>
      </c>
      <c r="D41" s="3">
        <f>IF(C41="月",1,0)</f>
        <v>0</v>
      </c>
      <c r="E41" s="1" t="str">
        <f t="shared" ca="1" si="1"/>
        <v/>
      </c>
      <c r="F41" s="3"/>
      <c r="G41" s="3"/>
      <c r="H41" s="3"/>
      <c r="I41" s="3"/>
      <c r="J41" s="3"/>
    </row>
    <row r="42" spans="1:10" ht="14.25" x14ac:dyDescent="0.15">
      <c r="A42" s="23" t="s">
        <v>19</v>
      </c>
      <c r="B42" s="1">
        <f>DATE(B1-1,12,30)</f>
        <v>40907</v>
      </c>
      <c r="C42" s="3" t="str">
        <f t="shared" si="0"/>
        <v>金</v>
      </c>
      <c r="D42" s="3">
        <v>1</v>
      </c>
      <c r="E42" s="1">
        <f t="shared" ca="1" si="1"/>
        <v>40907</v>
      </c>
      <c r="F42" s="3"/>
      <c r="G42" s="3"/>
      <c r="H42" s="3"/>
      <c r="I42" s="3"/>
      <c r="J42" s="3"/>
    </row>
    <row r="43" spans="1:10" ht="14.25" x14ac:dyDescent="0.15">
      <c r="A43" s="23" t="s">
        <v>19</v>
      </c>
      <c r="B43" s="1">
        <f>DATE(B1-1,12,31)</f>
        <v>40908</v>
      </c>
      <c r="C43" s="3" t="str">
        <f t="shared" ref="C43:C74" si="2">TEXT(B43,"aaa")</f>
        <v>土</v>
      </c>
      <c r="D43" s="3">
        <v>1</v>
      </c>
      <c r="E43" s="1">
        <f t="shared" ref="E43:E74" ca="1" si="3">IF(AND(CELL("type",F43)&lt;&gt;"b",F43=1),B43,IF(AND(CELL("type",F43)&lt;&gt;"b",F43=0),"",IF(D43=1,B43,"")))</f>
        <v>40908</v>
      </c>
      <c r="F43" s="3"/>
      <c r="G43" s="3"/>
      <c r="H43" s="3"/>
      <c r="I43" s="3"/>
      <c r="J43" s="3"/>
    </row>
    <row r="44" spans="1:10" ht="14.25" x14ac:dyDescent="0.15">
      <c r="A44" s="23" t="s">
        <v>0</v>
      </c>
      <c r="B44" s="1">
        <f>DATE(B1-1+1,1,1)</f>
        <v>40909</v>
      </c>
      <c r="C44" s="3" t="str">
        <f t="shared" si="2"/>
        <v>日</v>
      </c>
      <c r="D44" s="3">
        <v>1</v>
      </c>
      <c r="E44" s="1">
        <f t="shared" ca="1" si="3"/>
        <v>40909</v>
      </c>
      <c r="F44" s="3"/>
      <c r="G44" s="3"/>
      <c r="H44" s="3"/>
      <c r="I44" s="3"/>
      <c r="J44" s="3"/>
    </row>
    <row r="45" spans="1:10" ht="14.25" x14ac:dyDescent="0.15">
      <c r="A45" s="23" t="s">
        <v>1</v>
      </c>
      <c r="B45" s="1">
        <f>DATE(B1-1+1,1,2)</f>
        <v>40910</v>
      </c>
      <c r="C45" s="3" t="str">
        <f t="shared" si="2"/>
        <v>月</v>
      </c>
      <c r="D45" s="3">
        <v>1</v>
      </c>
      <c r="E45" s="1">
        <f t="shared" ca="1" si="3"/>
        <v>40910</v>
      </c>
      <c r="F45" s="3"/>
      <c r="G45" s="3"/>
      <c r="H45" s="3"/>
      <c r="I45" s="3"/>
      <c r="J45" s="3"/>
    </row>
    <row r="46" spans="1:10" ht="14.25" x14ac:dyDescent="0.15">
      <c r="A46" s="23" t="s">
        <v>1</v>
      </c>
      <c r="B46" s="1">
        <f>DATE(B1-1+1,1,3)</f>
        <v>40911</v>
      </c>
      <c r="C46" s="3" t="str">
        <f t="shared" si="2"/>
        <v>火</v>
      </c>
      <c r="D46" s="3">
        <v>1</v>
      </c>
      <c r="E46" s="1">
        <f t="shared" ca="1" si="3"/>
        <v>40911</v>
      </c>
      <c r="F46" s="3"/>
      <c r="G46" s="3"/>
      <c r="H46" s="3"/>
      <c r="I46" s="3"/>
      <c r="J46" s="3"/>
    </row>
    <row r="47" spans="1:10" ht="14.25" x14ac:dyDescent="0.15">
      <c r="A47" s="23" t="s">
        <v>2</v>
      </c>
      <c r="B47" s="1">
        <f>DATE(B1-1+1,1,4)</f>
        <v>40912</v>
      </c>
      <c r="C47" s="3" t="str">
        <f t="shared" si="2"/>
        <v>水</v>
      </c>
      <c r="D47" s="3">
        <f>IF(OR(C47="土",C47="日"),1,0)</f>
        <v>0</v>
      </c>
      <c r="E47" s="1" t="str">
        <f t="shared" ca="1" si="3"/>
        <v/>
      </c>
      <c r="F47" s="3"/>
      <c r="G47" s="3"/>
      <c r="H47" s="3"/>
      <c r="I47" s="3"/>
      <c r="J47" s="3"/>
    </row>
    <row r="48" spans="1:10" ht="14.25" x14ac:dyDescent="0.15">
      <c r="A48" s="23" t="s">
        <v>3</v>
      </c>
      <c r="B48" s="1">
        <f>(DATE(B1-1+1,1,1)-(WEEKDAY(DATE(B1-1+1,1,1),2)-1))
+7*(1+(MONTH(DATE(B1-1+1,1,1)-(WEEKDAY(DATE(B1-1+1,1,1),2)-1))=12))</f>
        <v>40917</v>
      </c>
      <c r="C48" s="3" t="str">
        <f t="shared" si="2"/>
        <v>月</v>
      </c>
      <c r="D48" s="3">
        <v>1</v>
      </c>
      <c r="E48" s="1">
        <f t="shared" ca="1" si="3"/>
        <v>40917</v>
      </c>
      <c r="F48" s="3"/>
      <c r="G48" s="3"/>
      <c r="H48" s="3"/>
      <c r="I48" s="3"/>
      <c r="J48" s="3"/>
    </row>
    <row r="49" spans="1:10" ht="14.25" x14ac:dyDescent="0.15">
      <c r="A49" s="23" t="s">
        <v>4</v>
      </c>
      <c r="B49" s="1">
        <f>B48+1</f>
        <v>40918</v>
      </c>
      <c r="C49" s="3" t="str">
        <f t="shared" si="2"/>
        <v>火</v>
      </c>
      <c r="D49" s="3">
        <f>IF(C49="月",1,0)</f>
        <v>0</v>
      </c>
      <c r="E49" s="1" t="str">
        <f t="shared" ca="1" si="3"/>
        <v/>
      </c>
      <c r="F49" s="3"/>
      <c r="G49" s="3"/>
      <c r="H49" s="3"/>
      <c r="I49" s="3"/>
      <c r="J49" s="3"/>
    </row>
    <row r="50" spans="1:10" ht="14.25" x14ac:dyDescent="0.15">
      <c r="A50" s="23" t="s">
        <v>5</v>
      </c>
      <c r="B50" s="1">
        <f>DATE(B1-1+1,2,11)</f>
        <v>40950</v>
      </c>
      <c r="C50" s="3" t="str">
        <f t="shared" si="2"/>
        <v>土</v>
      </c>
      <c r="D50" s="3">
        <v>1</v>
      </c>
      <c r="E50" s="1">
        <f t="shared" ca="1" si="3"/>
        <v>40950</v>
      </c>
      <c r="F50" s="3"/>
      <c r="G50" s="3"/>
      <c r="H50" s="3"/>
      <c r="I50" s="3"/>
      <c r="J50" s="3"/>
    </row>
    <row r="51" spans="1:10" ht="14.25" x14ac:dyDescent="0.15">
      <c r="A51" s="23" t="s">
        <v>4</v>
      </c>
      <c r="B51" s="1">
        <f>B50+1</f>
        <v>40951</v>
      </c>
      <c r="C51" s="3" t="str">
        <f t="shared" si="2"/>
        <v>日</v>
      </c>
      <c r="D51" s="3">
        <f>IF(C51="月",1,0)</f>
        <v>0</v>
      </c>
      <c r="E51" s="1" t="str">
        <f t="shared" ca="1" si="3"/>
        <v/>
      </c>
      <c r="F51" s="3"/>
      <c r="G51" s="3"/>
      <c r="H51" s="3"/>
      <c r="I51" s="3"/>
      <c r="J51" s="3"/>
    </row>
    <row r="52" spans="1:10" ht="14.25" x14ac:dyDescent="0.15">
      <c r="A52" s="23" t="s">
        <v>6</v>
      </c>
      <c r="B52" s="1">
        <f>DATE(YEAR(B51),3,INT(20.8431+0.242194*(YEAR(B51)-1980)-INT((YEAR(B51)-1980)/4))
*(AND(1980&lt;=YEAR(B51),YEAR(B51)&lt;2099))
+INT(21.851+0.242194*(YEAR(B51)-1980)-INT((YEAR(B51)-1980)/4))
*(AND(2100&lt;=YEAR(B51),YEAR(B51)&lt;2150)))</f>
        <v>40988</v>
      </c>
      <c r="C52" s="3" t="str">
        <f t="shared" si="2"/>
        <v>火</v>
      </c>
      <c r="D52" s="3">
        <v>1</v>
      </c>
      <c r="E52" s="1">
        <f t="shared" ca="1" si="3"/>
        <v>40988</v>
      </c>
      <c r="F52" s="3"/>
      <c r="G52" s="3"/>
      <c r="H52" s="3"/>
      <c r="I52" s="3"/>
      <c r="J52" s="3"/>
    </row>
    <row r="53" spans="1:10" ht="14.25" x14ac:dyDescent="0.15">
      <c r="A53" s="23" t="s">
        <v>4</v>
      </c>
      <c r="B53" s="1">
        <f>B52+1</f>
        <v>40989</v>
      </c>
      <c r="C53" s="3" t="str">
        <f t="shared" si="2"/>
        <v>水</v>
      </c>
      <c r="D53" s="3">
        <f>IF(C53="月",1,0)</f>
        <v>0</v>
      </c>
      <c r="E53" s="1" t="str">
        <f t="shared" ca="1" si="3"/>
        <v/>
      </c>
      <c r="F53" s="3"/>
      <c r="G53" s="3"/>
      <c r="H53" s="3"/>
      <c r="I53" s="3"/>
      <c r="J53" s="3"/>
    </row>
    <row r="54" spans="1:10" ht="14.25" x14ac:dyDescent="0.15">
      <c r="A54" s="23" t="s">
        <v>7</v>
      </c>
      <c r="B54" s="1">
        <f>DATE(B1-1+1,4,29)</f>
        <v>41028</v>
      </c>
      <c r="C54" s="3" t="str">
        <f t="shared" si="2"/>
        <v>日</v>
      </c>
      <c r="D54" s="3">
        <v>1</v>
      </c>
      <c r="E54" s="1">
        <f t="shared" ca="1" si="3"/>
        <v>41028</v>
      </c>
      <c r="F54" s="3"/>
      <c r="G54" s="3"/>
      <c r="H54" s="3"/>
      <c r="I54" s="3"/>
      <c r="J54" s="3"/>
    </row>
    <row r="55" spans="1:10" ht="14.25" x14ac:dyDescent="0.15">
      <c r="A55" s="23" t="s">
        <v>4</v>
      </c>
      <c r="B55" s="1">
        <f>B54+1</f>
        <v>41029</v>
      </c>
      <c r="C55" s="3" t="str">
        <f t="shared" si="2"/>
        <v>月</v>
      </c>
      <c r="D55" s="3">
        <f>IF(C55="月",1,0)</f>
        <v>1</v>
      </c>
      <c r="E55" s="1">
        <f t="shared" ca="1" si="3"/>
        <v>41029</v>
      </c>
      <c r="F55" s="3"/>
      <c r="G55" s="3"/>
      <c r="H55" s="3"/>
      <c r="I55" s="3"/>
      <c r="J55" s="3"/>
    </row>
    <row r="56" spans="1:10" ht="14.25" x14ac:dyDescent="0.15">
      <c r="A56" s="23" t="s">
        <v>8</v>
      </c>
      <c r="B56" s="1">
        <f>DATE(B1-1+1,5,1)</f>
        <v>41030</v>
      </c>
      <c r="C56" s="3" t="str">
        <f t="shared" si="2"/>
        <v>火</v>
      </c>
      <c r="D56" s="3">
        <v>0</v>
      </c>
      <c r="E56" s="1" t="str">
        <f t="shared" ca="1" si="3"/>
        <v/>
      </c>
      <c r="F56" s="3"/>
      <c r="G56" s="3"/>
      <c r="H56" s="3"/>
      <c r="I56" s="3"/>
      <c r="J56" s="3"/>
    </row>
    <row r="57" spans="1:10" ht="14.25" x14ac:dyDescent="0.15">
      <c r="A57" s="23" t="s">
        <v>9</v>
      </c>
      <c r="B57" s="1">
        <f>DATE(B1-1+1,5,3)</f>
        <v>41032</v>
      </c>
      <c r="C57" s="3" t="str">
        <f t="shared" si="2"/>
        <v>木</v>
      </c>
      <c r="D57" s="3">
        <v>1</v>
      </c>
      <c r="E57" s="1">
        <f t="shared" ca="1" si="3"/>
        <v>41032</v>
      </c>
      <c r="F57" s="3"/>
      <c r="G57" s="3"/>
      <c r="H57" s="3"/>
      <c r="I57" s="3"/>
      <c r="J57" s="3"/>
    </row>
    <row r="58" spans="1:10" ht="14.25" x14ac:dyDescent="0.15">
      <c r="A58" s="23" t="s">
        <v>10</v>
      </c>
      <c r="B58" s="1">
        <f>DATE(B1-1+1,5,4)</f>
        <v>41033</v>
      </c>
      <c r="C58" s="3" t="str">
        <f t="shared" si="2"/>
        <v>金</v>
      </c>
      <c r="D58" s="3">
        <v>1</v>
      </c>
      <c r="E58" s="1">
        <f t="shared" ca="1" si="3"/>
        <v>41033</v>
      </c>
      <c r="F58" s="3"/>
      <c r="G58" s="3"/>
      <c r="H58" s="3"/>
      <c r="I58" s="3"/>
      <c r="J58" s="3"/>
    </row>
    <row r="59" spans="1:10" ht="14.25" x14ac:dyDescent="0.15">
      <c r="A59" s="23" t="s">
        <v>11</v>
      </c>
      <c r="B59" s="1">
        <f>DATE(B1-1+1,5,5)</f>
        <v>41034</v>
      </c>
      <c r="C59" s="3" t="str">
        <f t="shared" si="2"/>
        <v>土</v>
      </c>
      <c r="D59" s="3">
        <v>1</v>
      </c>
      <c r="E59" s="1">
        <f t="shared" ca="1" si="3"/>
        <v>41034</v>
      </c>
      <c r="F59" s="3"/>
      <c r="G59" s="3"/>
      <c r="H59" s="3"/>
      <c r="I59" s="3"/>
      <c r="J59" s="3"/>
    </row>
    <row r="60" spans="1:10" ht="14.25" x14ac:dyDescent="0.15">
      <c r="A60" s="23" t="s">
        <v>4</v>
      </c>
      <c r="B60" s="1">
        <f>B59+1</f>
        <v>41035</v>
      </c>
      <c r="C60" s="3" t="str">
        <f t="shared" si="2"/>
        <v>日</v>
      </c>
      <c r="D60" s="3">
        <f>IF(OR(C60="月",C60="火",C60="水"),1,0)</f>
        <v>0</v>
      </c>
      <c r="E60" s="1" t="str">
        <f t="shared" ca="1" si="3"/>
        <v/>
      </c>
      <c r="F60" s="3"/>
      <c r="G60" s="3"/>
      <c r="H60" s="3"/>
      <c r="I60" s="3"/>
      <c r="J60" s="3"/>
    </row>
    <row r="61" spans="1:10" ht="14.25" x14ac:dyDescent="0.15">
      <c r="A61" s="23" t="s">
        <v>12</v>
      </c>
      <c r="B61" s="1">
        <f>(DATE(B1-1+1,7,1)-(WEEKDAY(DATE(B1-1+1,7,1),2)-1))
+7*(2+(MONTH(DATE(B1-1+1,7,1)-(WEEKDAY(DATE(B1-1+1,7,1),2)-1))=6))</f>
        <v>41106</v>
      </c>
      <c r="C61" s="3" t="str">
        <f t="shared" si="2"/>
        <v>月</v>
      </c>
      <c r="D61" s="3">
        <v>1</v>
      </c>
      <c r="E61" s="1">
        <f t="shared" ca="1" si="3"/>
        <v>41106</v>
      </c>
      <c r="F61" s="3"/>
      <c r="G61" s="3"/>
      <c r="H61" s="3"/>
      <c r="I61" s="3"/>
      <c r="J61" s="3"/>
    </row>
    <row r="62" spans="1:10" ht="14.25" x14ac:dyDescent="0.15">
      <c r="A62" s="23" t="s">
        <v>4</v>
      </c>
      <c r="B62" s="1">
        <f>B61+1</f>
        <v>41107</v>
      </c>
      <c r="C62" s="3" t="str">
        <f t="shared" si="2"/>
        <v>火</v>
      </c>
      <c r="D62" s="3">
        <f>IF(C62="月",1,0)</f>
        <v>0</v>
      </c>
      <c r="E62" s="1" t="str">
        <f t="shared" ca="1" si="3"/>
        <v/>
      </c>
      <c r="F62" s="3"/>
      <c r="G62" s="3"/>
      <c r="H62" s="3"/>
      <c r="I62" s="3"/>
      <c r="J62" s="3"/>
    </row>
    <row r="63" spans="1:10" ht="14.25" x14ac:dyDescent="0.15">
      <c r="A63" s="23" t="s">
        <v>13</v>
      </c>
      <c r="B63" s="1">
        <f>(DATE(B1-1+1,9,1)-(WEEKDAY(DATE(B1-1+1,9,1),2)-1))
+7*(2+(MONTH(DATE(B1-1+1,9,1)-(WEEKDAY(DATE(B1-1+1,9,1),2)-1))=8))</f>
        <v>41169</v>
      </c>
      <c r="C63" s="3" t="str">
        <f t="shared" si="2"/>
        <v>月</v>
      </c>
      <c r="D63" s="3">
        <v>1</v>
      </c>
      <c r="E63" s="1">
        <f t="shared" ca="1" si="3"/>
        <v>41169</v>
      </c>
      <c r="F63" s="3"/>
      <c r="G63" s="3"/>
      <c r="H63" s="3"/>
      <c r="I63" s="3"/>
      <c r="J63" s="3"/>
    </row>
    <row r="64" spans="1:10" ht="14.25" x14ac:dyDescent="0.15">
      <c r="A64" s="23" t="s">
        <v>4</v>
      </c>
      <c r="B64" s="1">
        <f>B63+1</f>
        <v>41170</v>
      </c>
      <c r="C64" s="3" t="str">
        <f t="shared" si="2"/>
        <v>火</v>
      </c>
      <c r="D64" s="3">
        <f>IF(C64="月",1,0)</f>
        <v>0</v>
      </c>
      <c r="E64" s="1" t="str">
        <f t="shared" ca="1" si="3"/>
        <v/>
      </c>
      <c r="F64" s="3"/>
      <c r="G64" s="3"/>
      <c r="H64" s="3"/>
      <c r="I64" s="3"/>
      <c r="J64" s="3"/>
    </row>
    <row r="65" spans="1:10" ht="14.25" x14ac:dyDescent="0.15">
      <c r="A65" s="23" t="s">
        <v>14</v>
      </c>
      <c r="B65" s="1">
        <f>DATE(YEAR(B64),9,INT(23.2488+0.242194*(YEAR(B64)-1980)-INT((YEAR(B64)-1980)/4))
*(AND(1980&lt;=YEAR(B64),YEAR(B64)&lt;2099))
+INT(24.2488+0.242194*(YEAR(B64)-1980)-INT((YEAR(B64)-1980)/4))
*(AND(2100&lt;=YEAR(B64),YEAR(B64)&lt;2150)))</f>
        <v>41174</v>
      </c>
      <c r="C65" s="3" t="str">
        <f t="shared" si="2"/>
        <v>土</v>
      </c>
      <c r="D65" s="3">
        <v>1</v>
      </c>
      <c r="E65" s="1">
        <f t="shared" ca="1" si="3"/>
        <v>41174</v>
      </c>
      <c r="F65" s="3"/>
      <c r="G65" s="3"/>
      <c r="H65" s="3"/>
      <c r="I65" s="3"/>
      <c r="J65" s="3"/>
    </row>
    <row r="66" spans="1:10" ht="14.25" x14ac:dyDescent="0.15">
      <c r="A66" s="23" t="s">
        <v>4</v>
      </c>
      <c r="B66" s="1">
        <f>B65+1</f>
        <v>41175</v>
      </c>
      <c r="C66" s="3" t="str">
        <f t="shared" si="2"/>
        <v>日</v>
      </c>
      <c r="D66" s="3">
        <f>IF(C66="月",1,0)</f>
        <v>0</v>
      </c>
      <c r="E66" s="1" t="str">
        <f t="shared" ca="1" si="3"/>
        <v/>
      </c>
      <c r="F66" s="3"/>
      <c r="G66" s="3"/>
      <c r="H66" s="3"/>
      <c r="I66" s="3"/>
      <c r="J66" s="3"/>
    </row>
    <row r="67" spans="1:10" ht="14.25" x14ac:dyDescent="0.15">
      <c r="A67" s="23" t="s">
        <v>15</v>
      </c>
      <c r="B67" s="1">
        <f>(DATE(B1-1+1,10,1)-(WEEKDAY(DATE(B1-1+1,10,1),2)-1))
+7*(1+(MONTH(DATE(B1-1+1,10,1)-(WEEKDAY(DATE(B1-1+1,10,1),2)-1))=9))</f>
        <v>41190</v>
      </c>
      <c r="C67" s="3" t="str">
        <f t="shared" si="2"/>
        <v>月</v>
      </c>
      <c r="D67" s="3">
        <v>1</v>
      </c>
      <c r="E67" s="1">
        <f t="shared" ca="1" si="3"/>
        <v>41190</v>
      </c>
      <c r="F67" s="3"/>
      <c r="G67" s="3"/>
      <c r="H67" s="3"/>
      <c r="I67" s="3"/>
      <c r="J67" s="3"/>
    </row>
    <row r="68" spans="1:10" ht="14.25" x14ac:dyDescent="0.15">
      <c r="A68" s="23" t="s">
        <v>4</v>
      </c>
      <c r="B68" s="1">
        <f>B67+1</f>
        <v>41191</v>
      </c>
      <c r="C68" s="3" t="str">
        <f t="shared" si="2"/>
        <v>火</v>
      </c>
      <c r="D68" s="3">
        <f>IF(C68="月",1,0)</f>
        <v>0</v>
      </c>
      <c r="E68" s="1" t="str">
        <f t="shared" ca="1" si="3"/>
        <v/>
      </c>
      <c r="F68" s="3"/>
      <c r="G68" s="3"/>
      <c r="H68" s="3"/>
      <c r="I68" s="3"/>
      <c r="J68" s="3"/>
    </row>
    <row r="69" spans="1:10" ht="14.25" x14ac:dyDescent="0.15">
      <c r="A69" s="23" t="s">
        <v>16</v>
      </c>
      <c r="B69" s="1">
        <f>DATE(B1-1+1,11,3)</f>
        <v>41216</v>
      </c>
      <c r="C69" s="3" t="str">
        <f t="shared" si="2"/>
        <v>土</v>
      </c>
      <c r="D69" s="3">
        <v>1</v>
      </c>
      <c r="E69" s="1">
        <f t="shared" ca="1" si="3"/>
        <v>41216</v>
      </c>
      <c r="F69" s="3"/>
      <c r="G69" s="3"/>
      <c r="H69" s="3"/>
      <c r="I69" s="3"/>
      <c r="J69" s="3"/>
    </row>
    <row r="70" spans="1:10" ht="14.25" x14ac:dyDescent="0.15">
      <c r="A70" s="23" t="s">
        <v>4</v>
      </c>
      <c r="B70" s="1">
        <f>B69+1</f>
        <v>41217</v>
      </c>
      <c r="C70" s="3" t="str">
        <f t="shared" si="2"/>
        <v>日</v>
      </c>
      <c r="D70" s="3">
        <f>IF(C70="月",1,0)</f>
        <v>0</v>
      </c>
      <c r="E70" s="1" t="str">
        <f t="shared" ca="1" si="3"/>
        <v/>
      </c>
      <c r="F70" s="3"/>
      <c r="G70" s="3"/>
      <c r="H70" s="3"/>
      <c r="I70" s="3"/>
      <c r="J70" s="3"/>
    </row>
    <row r="71" spans="1:10" ht="14.25" x14ac:dyDescent="0.15">
      <c r="A71" s="23" t="s">
        <v>17</v>
      </c>
      <c r="B71" s="1">
        <f>DATE(B1-1+1,11,23)</f>
        <v>41236</v>
      </c>
      <c r="C71" s="3" t="str">
        <f t="shared" si="2"/>
        <v>金</v>
      </c>
      <c r="D71" s="3">
        <v>1</v>
      </c>
      <c r="E71" s="1">
        <f t="shared" ca="1" si="3"/>
        <v>41236</v>
      </c>
      <c r="F71" s="3"/>
      <c r="G71" s="3"/>
      <c r="H71" s="3"/>
      <c r="I71" s="3"/>
      <c r="J71" s="3"/>
    </row>
    <row r="72" spans="1:10" ht="14.25" x14ac:dyDescent="0.15">
      <c r="A72" s="23" t="s">
        <v>4</v>
      </c>
      <c r="B72" s="1">
        <f>B71+1</f>
        <v>41237</v>
      </c>
      <c r="C72" s="3" t="str">
        <f t="shared" si="2"/>
        <v>土</v>
      </c>
      <c r="D72" s="3">
        <f>IF(C72="月",1,0)</f>
        <v>0</v>
      </c>
      <c r="E72" s="1" t="str">
        <f t="shared" ca="1" si="3"/>
        <v/>
      </c>
      <c r="F72" s="3"/>
      <c r="G72" s="3"/>
      <c r="H72" s="3"/>
      <c r="I72" s="3"/>
      <c r="J72" s="3"/>
    </row>
    <row r="73" spans="1:10" ht="14.25" x14ac:dyDescent="0.15">
      <c r="A73" s="23" t="s">
        <v>18</v>
      </c>
      <c r="B73" s="1">
        <f>DATE(B1-1+1,12,23)</f>
        <v>41266</v>
      </c>
      <c r="C73" s="3" t="str">
        <f t="shared" si="2"/>
        <v>日</v>
      </c>
      <c r="D73" s="3">
        <v>1</v>
      </c>
      <c r="E73" s="1">
        <f t="shared" ca="1" si="3"/>
        <v>41266</v>
      </c>
      <c r="F73" s="3"/>
      <c r="G73" s="3"/>
      <c r="H73" s="3"/>
      <c r="I73" s="3"/>
      <c r="J73" s="3"/>
    </row>
    <row r="74" spans="1:10" ht="14.25" x14ac:dyDescent="0.15">
      <c r="A74" s="23" t="s">
        <v>4</v>
      </c>
      <c r="B74" s="1">
        <f>B73+1</f>
        <v>41267</v>
      </c>
      <c r="C74" s="3" t="str">
        <f t="shared" si="2"/>
        <v>月</v>
      </c>
      <c r="D74" s="3">
        <f>IF(C74="月",1,0)</f>
        <v>1</v>
      </c>
      <c r="E74" s="1">
        <f t="shared" ca="1" si="3"/>
        <v>41267</v>
      </c>
      <c r="F74" s="3"/>
      <c r="G74" s="3"/>
      <c r="H74" s="3"/>
      <c r="I74" s="3"/>
      <c r="J74" s="3"/>
    </row>
    <row r="75" spans="1:10" ht="14.25" x14ac:dyDescent="0.15">
      <c r="A75" s="23" t="s">
        <v>19</v>
      </c>
      <c r="B75" s="1">
        <f>DATE(B1-1+1,12,30)</f>
        <v>41273</v>
      </c>
      <c r="C75" s="3" t="str">
        <f>TEXT(B75,"aaa")</f>
        <v>日</v>
      </c>
      <c r="D75" s="3">
        <v>1</v>
      </c>
      <c r="E75" s="1">
        <f ca="1">IF(AND(CELL("type",F75)&lt;&gt;"b",F75=1),B75,IF(AND(CELL("type",F75)&lt;&gt;"b",F75=0),"",IF(D75=1,B75,"")))</f>
        <v>41273</v>
      </c>
      <c r="F75" s="3"/>
      <c r="G75" s="3"/>
      <c r="H75" s="3"/>
      <c r="I75" s="3"/>
      <c r="J75" s="3"/>
    </row>
    <row r="76" spans="1:10" ht="14.25" x14ac:dyDescent="0.15">
      <c r="A76" s="23" t="s">
        <v>19</v>
      </c>
      <c r="B76" s="1">
        <f>DATE(B1-1+1,12,31)</f>
        <v>41274</v>
      </c>
      <c r="C76" s="3" t="str">
        <f>TEXT(B76,"aaa")</f>
        <v>月</v>
      </c>
      <c r="D76" s="3">
        <v>1</v>
      </c>
      <c r="E76" s="1">
        <f ca="1">IF(AND(CELL("type",F76)&lt;&gt;"b",F76=1),B76,IF(AND(CELL("type",F76)&lt;&gt;"b",F76=0),"",IF(D76=1,B76,"")))</f>
        <v>41274</v>
      </c>
      <c r="F76" s="3"/>
      <c r="G76" s="3"/>
      <c r="H76" s="3"/>
      <c r="I76" s="3"/>
      <c r="J76" s="3"/>
    </row>
    <row r="77" spans="1:10" ht="14.25" x14ac:dyDescent="0.15">
      <c r="A77" s="23" t="s">
        <v>0</v>
      </c>
      <c r="B77" s="1">
        <f>DATE(B1-1+2,1,1)</f>
        <v>41275</v>
      </c>
      <c r="C77" s="3" t="str">
        <f t="shared" ref="C77:C107" si="4">TEXT(B77,"aaa")</f>
        <v>火</v>
      </c>
      <c r="D77" s="3">
        <v>1</v>
      </c>
      <c r="E77" s="1">
        <f t="shared" ref="E77:E107" ca="1" si="5">IF(AND(CELL("type",F77)&lt;&gt;"b",F77=1),B77,IF(AND(CELL("type",F77)&lt;&gt;"b",F77=0),"",IF(D77=1,B77,"")))</f>
        <v>41275</v>
      </c>
      <c r="F77" s="3"/>
      <c r="G77" s="3"/>
      <c r="H77" s="3"/>
      <c r="I77" s="3"/>
      <c r="J77" s="3"/>
    </row>
    <row r="78" spans="1:10" ht="14.25" x14ac:dyDescent="0.15">
      <c r="A78" s="23" t="s">
        <v>1</v>
      </c>
      <c r="B78" s="1">
        <f>DATE(B1-1+2,1,2)</f>
        <v>41276</v>
      </c>
      <c r="C78" s="3" t="str">
        <f t="shared" si="4"/>
        <v>水</v>
      </c>
      <c r="D78" s="3">
        <v>1</v>
      </c>
      <c r="E78" s="1">
        <f t="shared" ca="1" si="5"/>
        <v>41276</v>
      </c>
      <c r="F78" s="3"/>
      <c r="G78" s="3"/>
      <c r="H78" s="3"/>
      <c r="I78" s="3"/>
      <c r="J78" s="3"/>
    </row>
    <row r="79" spans="1:10" ht="14.25" x14ac:dyDescent="0.15">
      <c r="A79" s="23" t="s">
        <v>1</v>
      </c>
      <c r="B79" s="1">
        <f>DATE(B1-1+2,1,3)</f>
        <v>41277</v>
      </c>
      <c r="C79" s="3" t="str">
        <f t="shared" si="4"/>
        <v>木</v>
      </c>
      <c r="D79" s="3">
        <v>1</v>
      </c>
      <c r="E79" s="1">
        <f t="shared" ca="1" si="5"/>
        <v>41277</v>
      </c>
      <c r="F79" s="3"/>
      <c r="G79" s="3"/>
      <c r="H79" s="3"/>
      <c r="I79" s="3"/>
      <c r="J79" s="3"/>
    </row>
    <row r="80" spans="1:10" ht="14.25" x14ac:dyDescent="0.15">
      <c r="A80" s="23" t="s">
        <v>2</v>
      </c>
      <c r="B80" s="1">
        <f>DATE(B1-1+2,1,4)</f>
        <v>41278</v>
      </c>
      <c r="C80" s="3" t="str">
        <f t="shared" si="4"/>
        <v>金</v>
      </c>
      <c r="D80" s="3">
        <f>IF(OR(C80="土",C80="日"),1,0)</f>
        <v>0</v>
      </c>
      <c r="E80" s="1" t="str">
        <f t="shared" ca="1" si="5"/>
        <v/>
      </c>
      <c r="F80" s="3"/>
      <c r="G80" s="3"/>
      <c r="H80" s="3"/>
      <c r="I80" s="3"/>
      <c r="J80" s="3"/>
    </row>
    <row r="81" spans="1:10" ht="14.25" x14ac:dyDescent="0.15">
      <c r="A81" s="23" t="s">
        <v>3</v>
      </c>
      <c r="B81" s="1">
        <f>(DATE(B1-1+2,1,1)-(WEEKDAY(DATE(B1-1+2,1,1),2)-1))
+7*(1+(MONTH(DATE(B1-1+2,1,1)-(WEEKDAY(DATE(B1-1+2,1,1),2)-1))=12))</f>
        <v>41288</v>
      </c>
      <c r="C81" s="3" t="str">
        <f t="shared" si="4"/>
        <v>月</v>
      </c>
      <c r="D81" s="3">
        <v>1</v>
      </c>
      <c r="E81" s="1">
        <f t="shared" ca="1" si="5"/>
        <v>41288</v>
      </c>
      <c r="F81" s="3"/>
      <c r="G81" s="3"/>
      <c r="H81" s="3"/>
      <c r="I81" s="3"/>
      <c r="J81" s="3"/>
    </row>
    <row r="82" spans="1:10" ht="14.25" x14ac:dyDescent="0.15">
      <c r="A82" s="23" t="s">
        <v>4</v>
      </c>
      <c r="B82" s="1">
        <f>B81+1</f>
        <v>41289</v>
      </c>
      <c r="C82" s="3" t="str">
        <f t="shared" si="4"/>
        <v>火</v>
      </c>
      <c r="D82" s="3">
        <f>IF(C82="月",1,0)</f>
        <v>0</v>
      </c>
      <c r="E82" s="1" t="str">
        <f t="shared" ca="1" si="5"/>
        <v/>
      </c>
      <c r="F82" s="3"/>
      <c r="G82" s="3"/>
      <c r="H82" s="3"/>
      <c r="I82" s="3"/>
      <c r="J82" s="3"/>
    </row>
    <row r="83" spans="1:10" ht="14.25" x14ac:dyDescent="0.15">
      <c r="A83" s="23" t="s">
        <v>5</v>
      </c>
      <c r="B83" s="1">
        <f>DATE(B1-1+2,2,11)</f>
        <v>41316</v>
      </c>
      <c r="C83" s="3" t="str">
        <f t="shared" si="4"/>
        <v>月</v>
      </c>
      <c r="D83" s="3">
        <v>1</v>
      </c>
      <c r="E83" s="1">
        <f t="shared" ca="1" si="5"/>
        <v>41316</v>
      </c>
      <c r="F83" s="3"/>
      <c r="G83" s="3"/>
      <c r="H83" s="3"/>
      <c r="I83" s="3"/>
      <c r="J83" s="3"/>
    </row>
    <row r="84" spans="1:10" ht="14.25" x14ac:dyDescent="0.15">
      <c r="A84" s="23" t="s">
        <v>4</v>
      </c>
      <c r="B84" s="1">
        <f>B83+1</f>
        <v>41317</v>
      </c>
      <c r="C84" s="3" t="str">
        <f t="shared" si="4"/>
        <v>火</v>
      </c>
      <c r="D84" s="3">
        <f>IF(C84="月",1,0)</f>
        <v>0</v>
      </c>
      <c r="E84" s="1" t="str">
        <f t="shared" ca="1" si="5"/>
        <v/>
      </c>
      <c r="F84" s="3"/>
      <c r="G84" s="3"/>
      <c r="H84" s="3"/>
      <c r="I84" s="3"/>
      <c r="J84" s="3"/>
    </row>
    <row r="85" spans="1:10" ht="14.25" x14ac:dyDescent="0.15">
      <c r="A85" s="23" t="s">
        <v>6</v>
      </c>
      <c r="B85" s="1">
        <f>DATE(YEAR(B84),3,INT(20.8431+0.242194*(YEAR(B84)-1980)-INT((YEAR(B84)-1980)/4))
*(AND(1980&lt;=YEAR(B84),YEAR(B84)&lt;2099))
+INT(21.851+0.242194*(YEAR(B84)-1980)-INT((YEAR(B84)-1980)/4))
*(AND(2100&lt;=YEAR(B84),YEAR(B84)&lt;2150)))</f>
        <v>41353</v>
      </c>
      <c r="C85" s="3" t="str">
        <f t="shared" si="4"/>
        <v>水</v>
      </c>
      <c r="D85" s="3">
        <v>1</v>
      </c>
      <c r="E85" s="1">
        <f t="shared" ca="1" si="5"/>
        <v>41353</v>
      </c>
      <c r="F85" s="3"/>
      <c r="G85" s="3"/>
      <c r="H85" s="3"/>
      <c r="I85" s="3"/>
      <c r="J85" s="3"/>
    </row>
    <row r="86" spans="1:10" ht="14.25" x14ac:dyDescent="0.15">
      <c r="A86" s="23" t="s">
        <v>4</v>
      </c>
      <c r="B86" s="1">
        <f>B85+1</f>
        <v>41354</v>
      </c>
      <c r="C86" s="3" t="str">
        <f t="shared" si="4"/>
        <v>木</v>
      </c>
      <c r="D86" s="3">
        <f>IF(C86="月",1,0)</f>
        <v>0</v>
      </c>
      <c r="E86" s="1" t="str">
        <f t="shared" ca="1" si="5"/>
        <v/>
      </c>
      <c r="F86" s="3"/>
      <c r="G86" s="3"/>
      <c r="H86" s="3"/>
      <c r="I86" s="3"/>
      <c r="J86" s="3"/>
    </row>
    <row r="87" spans="1:10" ht="14.25" x14ac:dyDescent="0.15">
      <c r="A87" s="23" t="s">
        <v>7</v>
      </c>
      <c r="B87" s="1">
        <f>DATE(B1-1+2,4,29)</f>
        <v>41393</v>
      </c>
      <c r="C87" s="3" t="str">
        <f t="shared" si="4"/>
        <v>月</v>
      </c>
      <c r="D87" s="3">
        <v>1</v>
      </c>
      <c r="E87" s="1">
        <f t="shared" ca="1" si="5"/>
        <v>41393</v>
      </c>
      <c r="F87" s="3"/>
      <c r="G87" s="3"/>
      <c r="H87" s="3"/>
      <c r="I87" s="3"/>
      <c r="J87" s="3"/>
    </row>
    <row r="88" spans="1:10" ht="14.25" x14ac:dyDescent="0.15">
      <c r="A88" s="23" t="s">
        <v>4</v>
      </c>
      <c r="B88" s="1">
        <f>B87+1</f>
        <v>41394</v>
      </c>
      <c r="C88" s="3" t="str">
        <f t="shared" si="4"/>
        <v>火</v>
      </c>
      <c r="D88" s="3">
        <f>IF(C88="月",1,0)</f>
        <v>0</v>
      </c>
      <c r="E88" s="1" t="str">
        <f t="shared" ca="1" si="5"/>
        <v/>
      </c>
      <c r="F88" s="3"/>
      <c r="G88" s="3"/>
      <c r="H88" s="3"/>
      <c r="I88" s="3"/>
      <c r="J88" s="3"/>
    </row>
    <row r="89" spans="1:10" ht="14.25" x14ac:dyDescent="0.15">
      <c r="A89" s="23" t="s">
        <v>8</v>
      </c>
      <c r="B89" s="1">
        <f>DATE(B1-1+2,5,1)</f>
        <v>41395</v>
      </c>
      <c r="C89" s="3" t="str">
        <f t="shared" si="4"/>
        <v>水</v>
      </c>
      <c r="D89" s="3">
        <v>0</v>
      </c>
      <c r="E89" s="1" t="str">
        <f t="shared" ca="1" si="5"/>
        <v/>
      </c>
      <c r="F89" s="3"/>
      <c r="G89" s="3"/>
      <c r="H89" s="3"/>
      <c r="I89" s="3"/>
      <c r="J89" s="3"/>
    </row>
    <row r="90" spans="1:10" ht="14.25" x14ac:dyDescent="0.15">
      <c r="A90" s="23" t="s">
        <v>9</v>
      </c>
      <c r="B90" s="1">
        <f>DATE(B1-1+2,5,3)</f>
        <v>41397</v>
      </c>
      <c r="C90" s="3" t="str">
        <f t="shared" si="4"/>
        <v>金</v>
      </c>
      <c r="D90" s="3">
        <v>1</v>
      </c>
      <c r="E90" s="1">
        <f t="shared" ca="1" si="5"/>
        <v>41397</v>
      </c>
      <c r="F90" s="3"/>
      <c r="G90" s="3"/>
      <c r="H90" s="3"/>
      <c r="I90" s="3"/>
      <c r="J90" s="3"/>
    </row>
    <row r="91" spans="1:10" ht="14.25" x14ac:dyDescent="0.15">
      <c r="A91" s="23" t="s">
        <v>10</v>
      </c>
      <c r="B91" s="1">
        <f>DATE(B1-1+2,5,4)</f>
        <v>41398</v>
      </c>
      <c r="C91" s="3" t="str">
        <f t="shared" si="4"/>
        <v>土</v>
      </c>
      <c r="D91" s="3">
        <v>1</v>
      </c>
      <c r="E91" s="1">
        <f t="shared" ca="1" si="5"/>
        <v>41398</v>
      </c>
      <c r="F91" s="3"/>
      <c r="G91" s="3"/>
      <c r="H91" s="3"/>
      <c r="I91" s="3"/>
      <c r="J91" s="3"/>
    </row>
    <row r="92" spans="1:10" ht="14.25" x14ac:dyDescent="0.15">
      <c r="A92" s="23" t="s">
        <v>11</v>
      </c>
      <c r="B92" s="1">
        <f>DATE(B1-1+2,5,5)</f>
        <v>41399</v>
      </c>
      <c r="C92" s="3" t="str">
        <f t="shared" si="4"/>
        <v>日</v>
      </c>
      <c r="D92" s="3">
        <v>1</v>
      </c>
      <c r="E92" s="1">
        <f t="shared" ca="1" si="5"/>
        <v>41399</v>
      </c>
      <c r="F92" s="3"/>
      <c r="G92" s="3"/>
      <c r="H92" s="3"/>
      <c r="I92" s="3"/>
      <c r="J92" s="3"/>
    </row>
    <row r="93" spans="1:10" ht="14.25" x14ac:dyDescent="0.15">
      <c r="A93" s="23" t="s">
        <v>4</v>
      </c>
      <c r="B93" s="1">
        <f>B92+1</f>
        <v>41400</v>
      </c>
      <c r="C93" s="3" t="str">
        <f t="shared" si="4"/>
        <v>月</v>
      </c>
      <c r="D93" s="3">
        <f>IF(OR(C93="月",C93="火",C93="水"),1,0)</f>
        <v>1</v>
      </c>
      <c r="E93" s="1">
        <f t="shared" ca="1" si="5"/>
        <v>41400</v>
      </c>
      <c r="F93" s="3"/>
      <c r="G93" s="3"/>
      <c r="H93" s="3"/>
      <c r="I93" s="3"/>
      <c r="J93" s="3"/>
    </row>
    <row r="94" spans="1:10" ht="14.25" x14ac:dyDescent="0.15">
      <c r="A94" s="23" t="s">
        <v>12</v>
      </c>
      <c r="B94" s="1">
        <f>(DATE(B1-1+2,7,1)-(WEEKDAY(DATE(B1-1+2,7,1),2)-1))
+7*(2+(MONTH(DATE(B1-1+2,7,1)-(WEEKDAY(DATE(B1-1+2,7,1),2)-1))=6))</f>
        <v>41470</v>
      </c>
      <c r="C94" s="3" t="str">
        <f t="shared" si="4"/>
        <v>月</v>
      </c>
      <c r="D94" s="3">
        <v>1</v>
      </c>
      <c r="E94" s="1">
        <f t="shared" ca="1" si="5"/>
        <v>41470</v>
      </c>
      <c r="F94" s="3"/>
      <c r="G94" s="3"/>
      <c r="H94" s="3"/>
      <c r="I94" s="3"/>
      <c r="J94" s="3"/>
    </row>
    <row r="95" spans="1:10" ht="14.25" x14ac:dyDescent="0.15">
      <c r="A95" s="23" t="s">
        <v>4</v>
      </c>
      <c r="B95" s="1">
        <f>B94+1</f>
        <v>41471</v>
      </c>
      <c r="C95" s="3" t="str">
        <f t="shared" si="4"/>
        <v>火</v>
      </c>
      <c r="D95" s="3">
        <f>IF(C95="月",1,0)</f>
        <v>0</v>
      </c>
      <c r="E95" s="1" t="str">
        <f t="shared" ca="1" si="5"/>
        <v/>
      </c>
      <c r="F95" s="3"/>
      <c r="G95" s="3"/>
      <c r="H95" s="3"/>
      <c r="I95" s="3"/>
      <c r="J95" s="3"/>
    </row>
    <row r="96" spans="1:10" ht="14.25" x14ac:dyDescent="0.15">
      <c r="A96" s="23" t="s">
        <v>13</v>
      </c>
      <c r="B96" s="1">
        <f>(DATE(B1-1+2,9,1)-(WEEKDAY(DATE(B1-1+2,9,1),2)-1))
+7*(2+(MONTH(DATE(B1-1+2,9,1)-(WEEKDAY(DATE(B1-1+2,9,1),2)-1))=8))</f>
        <v>41533</v>
      </c>
      <c r="C96" s="3" t="str">
        <f t="shared" si="4"/>
        <v>月</v>
      </c>
      <c r="D96" s="3">
        <v>1</v>
      </c>
      <c r="E96" s="1">
        <f t="shared" ca="1" si="5"/>
        <v>41533</v>
      </c>
      <c r="F96" s="3"/>
      <c r="G96" s="3"/>
      <c r="H96" s="3"/>
      <c r="I96" s="3"/>
      <c r="J96" s="3"/>
    </row>
    <row r="97" spans="1:10" ht="14.25" x14ac:dyDescent="0.15">
      <c r="A97" s="23" t="s">
        <v>4</v>
      </c>
      <c r="B97" s="1">
        <f>B96+1</f>
        <v>41534</v>
      </c>
      <c r="C97" s="3" t="str">
        <f t="shared" si="4"/>
        <v>火</v>
      </c>
      <c r="D97" s="3">
        <f>IF(C97="月",1,0)</f>
        <v>0</v>
      </c>
      <c r="E97" s="1" t="str">
        <f t="shared" ca="1" si="5"/>
        <v/>
      </c>
      <c r="F97" s="3"/>
      <c r="G97" s="3"/>
      <c r="H97" s="3"/>
      <c r="I97" s="3"/>
      <c r="J97" s="3"/>
    </row>
    <row r="98" spans="1:10" ht="14.25" x14ac:dyDescent="0.15">
      <c r="A98" s="23" t="s">
        <v>14</v>
      </c>
      <c r="B98" s="1">
        <f>DATE(YEAR(B97),9,INT(23.2488+0.242194*(YEAR(B97)-1980)-INT((YEAR(B97)-1980)/4))
*(AND(1980&lt;=YEAR(B97),YEAR(B97)&lt;2099))
+INT(24.2488+0.242194*(YEAR(B97)-1980)-INT((YEAR(B97)-1980)/4))
*(AND(2100&lt;=YEAR(B97),YEAR(B97)&lt;2150)))</f>
        <v>41540</v>
      </c>
      <c r="C98" s="3" t="str">
        <f t="shared" si="4"/>
        <v>月</v>
      </c>
      <c r="D98" s="3">
        <v>1</v>
      </c>
      <c r="E98" s="1">
        <f t="shared" ca="1" si="5"/>
        <v>41540</v>
      </c>
      <c r="F98" s="3"/>
      <c r="G98" s="3"/>
      <c r="H98" s="3"/>
      <c r="I98" s="3"/>
      <c r="J98" s="3"/>
    </row>
    <row r="99" spans="1:10" ht="14.25" x14ac:dyDescent="0.15">
      <c r="A99" s="23" t="s">
        <v>4</v>
      </c>
      <c r="B99" s="1">
        <f>B98+1</f>
        <v>41541</v>
      </c>
      <c r="C99" s="3" t="str">
        <f t="shared" si="4"/>
        <v>火</v>
      </c>
      <c r="D99" s="3">
        <f>IF(C99="月",1,0)</f>
        <v>0</v>
      </c>
      <c r="E99" s="1" t="str">
        <f t="shared" ca="1" si="5"/>
        <v/>
      </c>
      <c r="F99" s="3"/>
      <c r="G99" s="3"/>
      <c r="H99" s="3"/>
      <c r="I99" s="3"/>
      <c r="J99" s="3"/>
    </row>
    <row r="100" spans="1:10" ht="14.25" x14ac:dyDescent="0.15">
      <c r="A100" s="23" t="s">
        <v>15</v>
      </c>
      <c r="B100" s="1">
        <f>(DATE(B1-1+2,10,1)-(WEEKDAY(DATE(B1-1+2,10,1),2)-1))
+7*(1+(MONTH(DATE(B1-1+2,10,1)-(WEEKDAY(DATE(B1-1+2,10,1),2)-1))=9))</f>
        <v>41561</v>
      </c>
      <c r="C100" s="3" t="str">
        <f t="shared" si="4"/>
        <v>月</v>
      </c>
      <c r="D100" s="3">
        <v>1</v>
      </c>
      <c r="E100" s="1">
        <f t="shared" ca="1" si="5"/>
        <v>41561</v>
      </c>
      <c r="F100" s="3"/>
      <c r="G100" s="3"/>
      <c r="H100" s="3"/>
      <c r="I100" s="3"/>
      <c r="J100" s="3"/>
    </row>
    <row r="101" spans="1:10" ht="14.25" x14ac:dyDescent="0.15">
      <c r="A101" s="23" t="s">
        <v>4</v>
      </c>
      <c r="B101" s="1">
        <f>B100+1</f>
        <v>41562</v>
      </c>
      <c r="C101" s="3" t="str">
        <f t="shared" si="4"/>
        <v>火</v>
      </c>
      <c r="D101" s="3">
        <f>IF(C101="月",1,0)</f>
        <v>0</v>
      </c>
      <c r="E101" s="1" t="str">
        <f t="shared" ca="1" si="5"/>
        <v/>
      </c>
      <c r="F101" s="3"/>
      <c r="G101" s="3"/>
      <c r="H101" s="3"/>
      <c r="I101" s="3"/>
      <c r="J101" s="3"/>
    </row>
    <row r="102" spans="1:10" ht="14.25" x14ac:dyDescent="0.15">
      <c r="A102" s="23" t="s">
        <v>16</v>
      </c>
      <c r="B102" s="1">
        <f>DATE(B1-1+2,11,3)</f>
        <v>41581</v>
      </c>
      <c r="C102" s="3" t="str">
        <f t="shared" si="4"/>
        <v>日</v>
      </c>
      <c r="D102" s="3">
        <v>1</v>
      </c>
      <c r="E102" s="1">
        <f t="shared" ca="1" si="5"/>
        <v>41581</v>
      </c>
      <c r="F102" s="3"/>
      <c r="G102" s="3"/>
      <c r="H102" s="3"/>
      <c r="I102" s="3"/>
      <c r="J102" s="3"/>
    </row>
    <row r="103" spans="1:10" ht="14.25" x14ac:dyDescent="0.15">
      <c r="A103" s="23" t="s">
        <v>4</v>
      </c>
      <c r="B103" s="1">
        <f>B102+1</f>
        <v>41582</v>
      </c>
      <c r="C103" s="3" t="str">
        <f t="shared" si="4"/>
        <v>月</v>
      </c>
      <c r="D103" s="3">
        <f>IF(C103="月",1,0)</f>
        <v>1</v>
      </c>
      <c r="E103" s="1">
        <f t="shared" ca="1" si="5"/>
        <v>41582</v>
      </c>
      <c r="F103" s="3"/>
      <c r="G103" s="3"/>
      <c r="H103" s="3"/>
      <c r="I103" s="3"/>
      <c r="J103" s="3"/>
    </row>
    <row r="104" spans="1:10" ht="14.25" x14ac:dyDescent="0.15">
      <c r="A104" s="23" t="s">
        <v>17</v>
      </c>
      <c r="B104" s="1">
        <f>DATE(B1-1+2,11,23)</f>
        <v>41601</v>
      </c>
      <c r="C104" s="3" t="str">
        <f t="shared" si="4"/>
        <v>土</v>
      </c>
      <c r="D104" s="3">
        <v>1</v>
      </c>
      <c r="E104" s="1">
        <f t="shared" ca="1" si="5"/>
        <v>41601</v>
      </c>
      <c r="F104" s="3"/>
      <c r="G104" s="3"/>
      <c r="H104" s="3"/>
      <c r="I104" s="3"/>
      <c r="J104" s="3"/>
    </row>
    <row r="105" spans="1:10" ht="14.25" x14ac:dyDescent="0.15">
      <c r="A105" s="23" t="s">
        <v>4</v>
      </c>
      <c r="B105" s="1">
        <f>B104+1</f>
        <v>41602</v>
      </c>
      <c r="C105" s="3" t="str">
        <f t="shared" si="4"/>
        <v>日</v>
      </c>
      <c r="D105" s="3">
        <f>IF(C105="月",1,0)</f>
        <v>0</v>
      </c>
      <c r="E105" s="1" t="str">
        <f t="shared" ca="1" si="5"/>
        <v/>
      </c>
      <c r="F105" s="3"/>
      <c r="G105" s="3"/>
      <c r="H105" s="3"/>
      <c r="I105" s="3"/>
      <c r="J105" s="3"/>
    </row>
    <row r="106" spans="1:10" ht="14.25" x14ac:dyDescent="0.15">
      <c r="A106" s="23" t="s">
        <v>18</v>
      </c>
      <c r="B106" s="1">
        <f>DATE(B1-1+2,12,23)</f>
        <v>41631</v>
      </c>
      <c r="C106" s="3" t="str">
        <f t="shared" si="4"/>
        <v>月</v>
      </c>
      <c r="D106" s="3">
        <v>1</v>
      </c>
      <c r="E106" s="1">
        <f t="shared" ca="1" si="5"/>
        <v>41631</v>
      </c>
      <c r="F106" s="3"/>
      <c r="G106" s="3"/>
      <c r="H106" s="3"/>
      <c r="I106" s="3"/>
      <c r="J106" s="3"/>
    </row>
    <row r="107" spans="1:10" ht="14.25" x14ac:dyDescent="0.15">
      <c r="A107" s="23" t="s">
        <v>4</v>
      </c>
      <c r="B107" s="1">
        <f>B106+1</f>
        <v>41632</v>
      </c>
      <c r="C107" s="3" t="str">
        <f t="shared" si="4"/>
        <v>火</v>
      </c>
      <c r="D107" s="3">
        <f>IF(C107="月",1,0)</f>
        <v>0</v>
      </c>
      <c r="E107" s="1" t="str">
        <f t="shared" ca="1" si="5"/>
        <v/>
      </c>
      <c r="F107" s="3"/>
      <c r="G107" s="3"/>
      <c r="H107" s="3"/>
      <c r="I107" s="3"/>
      <c r="J107" s="3"/>
    </row>
    <row r="108" spans="1:10" ht="14.25" x14ac:dyDescent="0.15">
      <c r="A108" s="23" t="s">
        <v>19</v>
      </c>
      <c r="B108" s="1">
        <f>DATE(B1-1+2,12,30)</f>
        <v>41638</v>
      </c>
      <c r="C108" s="3" t="str">
        <f>TEXT(B108,"aaa")</f>
        <v>月</v>
      </c>
      <c r="D108" s="3">
        <v>1</v>
      </c>
      <c r="E108" s="1">
        <f ca="1">IF(AND(CELL("type",F108)&lt;&gt;"b",F108=1),B108,IF(AND(CELL("type",F108)&lt;&gt;"b",F108=0),"",IF(D108=1,B108,"")))</f>
        <v>41638</v>
      </c>
      <c r="F108" s="3"/>
      <c r="G108" s="3"/>
      <c r="H108" s="3"/>
      <c r="I108" s="3"/>
      <c r="J108" s="3"/>
    </row>
    <row r="109" spans="1:10" ht="14.25" x14ac:dyDescent="0.15">
      <c r="A109" s="23" t="s">
        <v>19</v>
      </c>
      <c r="B109" s="1">
        <f>DATE(B1-1+2,12,31)</f>
        <v>41639</v>
      </c>
      <c r="C109" s="3" t="str">
        <f>TEXT(B109,"aaa")</f>
        <v>火</v>
      </c>
      <c r="D109" s="3">
        <v>1</v>
      </c>
      <c r="E109" s="1">
        <f ca="1">IF(AND(CELL("type",F109)&lt;&gt;"b",F109=1),B109,IF(AND(CELL("type",F109)&lt;&gt;"b",F109=0),"",IF(D109=1,B109,"")))</f>
        <v>41639</v>
      </c>
      <c r="F109" s="3"/>
      <c r="G109" s="3"/>
      <c r="H109" s="3"/>
      <c r="I109" s="3"/>
      <c r="J109" s="3"/>
    </row>
  </sheetData>
  <phoneticPr fontId="2"/>
  <pageMargins left="0.75" right="0.75" top="1" bottom="1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4.25" x14ac:dyDescent="0.15"/>
  <cols>
    <col min="1" max="1" width="4.25" style="3" bestFit="1" customWidth="1"/>
    <col min="2" max="2" width="10.625" style="3" customWidth="1"/>
    <col min="3" max="4" width="4.625" style="3" customWidth="1"/>
    <col min="5" max="5" width="6.625" style="3" customWidth="1"/>
    <col min="6" max="6" width="10.625" style="3" customWidth="1"/>
    <col min="7" max="9" width="4.625" style="3" customWidth="1"/>
    <col min="10" max="10" width="10.625" style="3" customWidth="1"/>
    <col min="11" max="12" width="4.625" style="3" customWidth="1"/>
    <col min="13" max="13" width="9" style="3"/>
    <col min="14" max="14" width="5.625" style="3" customWidth="1"/>
    <col min="15" max="15" width="17.25" style="3" bestFit="1" customWidth="1"/>
    <col min="16" max="16" width="9" style="3"/>
    <col min="17" max="17" width="12.625" style="3" customWidth="1"/>
    <col min="18" max="16384" width="9" style="3"/>
  </cols>
  <sheetData>
    <row r="1" spans="1:17" ht="15.75" thickTop="1" thickBot="1" x14ac:dyDescent="0.2">
      <c r="A1" s="198" t="s">
        <v>20</v>
      </c>
      <c r="B1" s="197">
        <f>Holiday!$B$1</f>
        <v>2012</v>
      </c>
    </row>
    <row r="2" spans="1:17" ht="15.75" thickTop="1" thickBot="1" x14ac:dyDescent="0.2">
      <c r="A2" s="198" t="s">
        <v>21</v>
      </c>
      <c r="B2" s="197">
        <f>Holiday!$B$2</f>
        <v>1</v>
      </c>
    </row>
    <row r="3" spans="1:17" ht="15" thickTop="1" x14ac:dyDescent="0.15"/>
    <row r="4" spans="1:17" x14ac:dyDescent="0.15">
      <c r="B4" s="1">
        <f>DATE(B1,B2,1)</f>
        <v>40909</v>
      </c>
    </row>
    <row r="5" spans="1:17" x14ac:dyDescent="0.15">
      <c r="B5" s="1">
        <f>DATE(B1,B2+1,1)-1</f>
        <v>40939</v>
      </c>
    </row>
    <row r="6" spans="1:17" x14ac:dyDescent="0.15">
      <c r="B6" s="1">
        <f>DATE(B1,B2+1,1)</f>
        <v>40940</v>
      </c>
    </row>
    <row r="7" spans="1:17" x14ac:dyDescent="0.15">
      <c r="B7" s="1">
        <f>DATE(B1,B2+2,1)-1</f>
        <v>40968</v>
      </c>
    </row>
    <row r="8" spans="1:17" x14ac:dyDescent="0.15">
      <c r="B8" s="1">
        <f>DATE(B1,B2+2,1)</f>
        <v>40969</v>
      </c>
    </row>
    <row r="9" spans="1:17" x14ac:dyDescent="0.15">
      <c r="B9" s="1">
        <f>DATE(B1,B2+3,1)-1</f>
        <v>40999</v>
      </c>
    </row>
    <row r="10" spans="1:17" x14ac:dyDescent="0.15">
      <c r="A10" s="179" t="s">
        <v>69</v>
      </c>
      <c r="B10" s="179" t="s">
        <v>37</v>
      </c>
      <c r="C10" s="179" t="s">
        <v>70</v>
      </c>
      <c r="D10" s="179" t="s">
        <v>72</v>
      </c>
      <c r="E10" s="179" t="s">
        <v>70</v>
      </c>
      <c r="F10" s="179" t="s">
        <v>37</v>
      </c>
      <c r="G10" s="179" t="s">
        <v>71</v>
      </c>
      <c r="H10" s="179" t="s">
        <v>72</v>
      </c>
      <c r="I10" s="179" t="s">
        <v>70</v>
      </c>
      <c r="J10" s="179" t="s">
        <v>37</v>
      </c>
      <c r="K10" s="179" t="s">
        <v>70</v>
      </c>
      <c r="L10" s="179" t="s">
        <v>73</v>
      </c>
      <c r="M10" s="3" t="s">
        <v>75</v>
      </c>
      <c r="N10" s="179" t="s">
        <v>35</v>
      </c>
      <c r="O10" s="179" t="s">
        <v>73</v>
      </c>
      <c r="P10" s="3" t="s">
        <v>76</v>
      </c>
      <c r="Q10" s="179" t="s">
        <v>77</v>
      </c>
    </row>
    <row r="11" spans="1:17" x14ac:dyDescent="0.15">
      <c r="A11" s="128">
        <f>IF(B11="","",ROW()-10)</f>
        <v>1</v>
      </c>
      <c r="B11" s="1">
        <f>B4</f>
        <v>40909</v>
      </c>
      <c r="C11" s="199" t="str">
        <f>IF(ISERROR(MATCH(B11,Schedule!$A:$A,0)),"",MATCH(B11,Schedule!$A:$A,0))</f>
        <v/>
      </c>
      <c r="D11" s="199" t="str">
        <f t="shared" ref="D11:D74" si="0">IF(C11="","",RANK(C11,$C:$C,1))</f>
        <v/>
      </c>
      <c r="E11" s="199">
        <f>IF(ISERROR(MATCH((ROW()-10),D:D,0)),"",MATCH((ROW()-10),D:D,0))</f>
        <v>15</v>
      </c>
      <c r="F11" s="1">
        <f t="shared" ref="F11:F42" si="1">IF(E11="","",INDEX($1:$1048576,E11,2))</f>
        <v>40913</v>
      </c>
      <c r="G11" s="199">
        <f>IF(E11="","",COUNTIF(Schedule!$A:$A,F11))</f>
        <v>3</v>
      </c>
      <c r="H11" s="199">
        <f t="shared" ref="H11:H32" si="2">IF(ROW()=11,1,IF(ISERROR(H10+G10),"",(H10+G10)))</f>
        <v>1</v>
      </c>
      <c r="I11" s="199">
        <f>IF(ISERROR(MATCH((ROW()-10),$H:$H,0)),"",MATCH((ROW()-10),$H:$H,0))</f>
        <v>11</v>
      </c>
      <c r="J11" s="1">
        <f t="shared" ref="J11:J42" si="3">IF(AND(I11="",J10=""),"",IF(ISERROR(INDEX($1:$1048576,I11,6)),J10,INDEX($1:$1048576,I11,6)))</f>
        <v>40913</v>
      </c>
      <c r="K11" s="199">
        <f>IF(J11="","",IF(SUM(J10)=SUM(J11),K10+1,MATCH(J11,Schedule!$A:$A,0)))</f>
        <v>11</v>
      </c>
      <c r="L11" s="199">
        <f>IF(J11="","",IF(INDEX(Schedule!$1:$1048576,K11,4)=0,IF(SUM(J10)&lt;&gt;SUM(J11),1,SUM(L10)+1),INDEX(Schedule!$1:$1048576,K11,4)))</f>
        <v>1</v>
      </c>
      <c r="M11" s="3" t="str">
        <f>IF(J11="","",J11&amp;"_"&amp;L11)</f>
        <v>40913_1</v>
      </c>
      <c r="N11" s="178">
        <f>IF(J11="","",INDEX(Schedule!$1:$1048576,K11,2))</f>
        <v>0.41666666666666669</v>
      </c>
      <c r="O11" s="3" t="str">
        <f>IF(J11="","",IF(N11=0,"",RIGHT("00"&amp;HOUR(N11),2)&amp;":"&amp;RIGHT("00"&amp;MINUTE(N11),2)&amp;"_")&amp;INDEX(Schedule!$1:$1048576,K11,5))</f>
        <v>10:00_1/5_項目1</v>
      </c>
      <c r="P11" s="3" t="str">
        <f t="shared" ref="P11:P42" si="4">IF(J11="","",J11&amp;IF(N11=0,"","_"&amp;HOUR(N11)))</f>
        <v>40913_10</v>
      </c>
      <c r="Q11" s="3" t="str">
        <f>IF(J11="","",INDEX(Schedule!$1:$1048576,K11,5))</f>
        <v>1/5_項目1</v>
      </c>
    </row>
    <row r="12" spans="1:17" x14ac:dyDescent="0.15">
      <c r="A12" s="128">
        <f t="shared" ref="A12:A75" si="5">IF(B12="","",ROW()-10)</f>
        <v>2</v>
      </c>
      <c r="B12" s="1">
        <f t="shared" ref="B12:B43" si="6">IF(B11="","",IF((B11+1)&gt;$B$9,"",B11+1))</f>
        <v>40910</v>
      </c>
      <c r="C12" s="199" t="str">
        <f>IF(ISERROR(MATCH(B12,Schedule!$A:$A,0)),"",MATCH(B12,Schedule!$A:$A,0))</f>
        <v/>
      </c>
      <c r="D12" s="199" t="str">
        <f t="shared" si="0"/>
        <v/>
      </c>
      <c r="E12" s="199">
        <f t="shared" ref="E12:E75" si="7">IF(ISERROR(MATCH((ROW()-10),D:D,0)),"",MATCH((ROW()-10),D:D,0))</f>
        <v>16</v>
      </c>
      <c r="F12" s="1">
        <f t="shared" si="1"/>
        <v>40914</v>
      </c>
      <c r="G12" s="199">
        <f>IF(E12="","",COUNTIF(Schedule!$A:$A,F12))</f>
        <v>1</v>
      </c>
      <c r="H12" s="199">
        <f t="shared" si="2"/>
        <v>4</v>
      </c>
      <c r="I12" s="199" t="str">
        <f t="shared" ref="I12:I75" si="8">IF(ISERROR(MATCH((ROW()-10),$H:$H,0)),"",MATCH((ROW()-10),$H:$H,0))</f>
        <v/>
      </c>
      <c r="J12" s="1">
        <f t="shared" si="3"/>
        <v>40913</v>
      </c>
      <c r="K12" s="199">
        <f>IF(J12="","",IF(SUM(J11)=SUM(J12),K11+1,MATCH(J12,Schedule!$A:$A,0)))</f>
        <v>12</v>
      </c>
      <c r="L12" s="199">
        <f>IF(J12="","",IF(INDEX(Schedule!$1:$1048576,K12,4)=0,IF(SUM(J11)&lt;&gt;SUM(J12),1,SUM(L11)+1),INDEX(Schedule!$1:$1048576,K12,4)))</f>
        <v>2</v>
      </c>
      <c r="M12" s="3" t="str">
        <f t="shared" ref="M12:M75" si="9">IF(J12="","",J12&amp;"_"&amp;L12)</f>
        <v>40913_2</v>
      </c>
      <c r="N12" s="178">
        <f>IF(J12="","",INDEX(Schedule!$1:$1048576,K12,2))</f>
        <v>0.54166666666666663</v>
      </c>
      <c r="O12" s="3" t="str">
        <f>IF(J12="","",IF(N12=0,"",RIGHT("00"&amp;HOUR(N12),2)&amp;":"&amp;RIGHT("00"&amp;MINUTE(N12),2)&amp;"_")&amp;INDEX(Schedule!$1:$1048576,K12,5))</f>
        <v>13:00_1/5_項目2</v>
      </c>
      <c r="P12" s="3" t="str">
        <f t="shared" si="4"/>
        <v>40913_13</v>
      </c>
      <c r="Q12" s="3" t="str">
        <f>IF(J12="","",INDEX(Schedule!$1:$1048576,K12,5))</f>
        <v>1/5_項目2</v>
      </c>
    </row>
    <row r="13" spans="1:17" x14ac:dyDescent="0.15">
      <c r="A13" s="128">
        <f t="shared" si="5"/>
        <v>3</v>
      </c>
      <c r="B13" s="1">
        <f t="shared" si="6"/>
        <v>40911</v>
      </c>
      <c r="C13" s="199" t="str">
        <f>IF(ISERROR(MATCH(B13,Schedule!$A:$A,0)),"",MATCH(B13,Schedule!$A:$A,0))</f>
        <v/>
      </c>
      <c r="D13" s="199" t="str">
        <f t="shared" si="0"/>
        <v/>
      </c>
      <c r="E13" s="199">
        <f t="shared" si="7"/>
        <v>17</v>
      </c>
      <c r="F13" s="1">
        <f t="shared" si="1"/>
        <v>40915</v>
      </c>
      <c r="G13" s="199">
        <f>IF(E13="","",COUNTIF(Schedule!$A:$A,F13))</f>
        <v>1</v>
      </c>
      <c r="H13" s="199">
        <f t="shared" si="2"/>
        <v>5</v>
      </c>
      <c r="I13" s="199" t="str">
        <f t="shared" si="8"/>
        <v/>
      </c>
      <c r="J13" s="1">
        <f t="shared" si="3"/>
        <v>40913</v>
      </c>
      <c r="K13" s="199">
        <f>IF(J13="","",IF(SUM(J12)=SUM(J13),K12+1,MATCH(J13,Schedule!$A:$A,0)))</f>
        <v>13</v>
      </c>
      <c r="L13" s="199">
        <f>IF(J13="","",IF(INDEX(Schedule!$1:$1048576,K13,4)=0,IF(SUM(J12)&lt;&gt;SUM(J13),1,SUM(L12)+1),INDEX(Schedule!$1:$1048576,K13,4)))</f>
        <v>3</v>
      </c>
      <c r="M13" s="3" t="str">
        <f t="shared" si="9"/>
        <v>40913_3</v>
      </c>
      <c r="N13" s="178">
        <f>IF(J13="","",INDEX(Schedule!$1:$1048576,K13,2))</f>
        <v>0.625</v>
      </c>
      <c r="O13" s="3" t="str">
        <f>IF(J13="","",IF(N13=0,"",RIGHT("00"&amp;HOUR(N13),2)&amp;":"&amp;RIGHT("00"&amp;MINUTE(N13),2)&amp;"_")&amp;INDEX(Schedule!$1:$1048576,K13,5))</f>
        <v>15:00_1/5_項目3</v>
      </c>
      <c r="P13" s="3" t="str">
        <f t="shared" si="4"/>
        <v>40913_15</v>
      </c>
      <c r="Q13" s="3" t="str">
        <f>IF(J13="","",INDEX(Schedule!$1:$1048576,K13,5))</f>
        <v>1/5_項目3</v>
      </c>
    </row>
    <row r="14" spans="1:17" x14ac:dyDescent="0.15">
      <c r="A14" s="128">
        <f t="shared" si="5"/>
        <v>4</v>
      </c>
      <c r="B14" s="1">
        <f t="shared" si="6"/>
        <v>40912</v>
      </c>
      <c r="C14" s="199" t="str">
        <f>IF(ISERROR(MATCH(B14,Schedule!$A:$A,0)),"",MATCH(B14,Schedule!$A:$A,0))</f>
        <v/>
      </c>
      <c r="D14" s="199" t="str">
        <f t="shared" si="0"/>
        <v/>
      </c>
      <c r="E14" s="199">
        <f t="shared" si="7"/>
        <v>18</v>
      </c>
      <c r="F14" s="1">
        <f t="shared" si="1"/>
        <v>40916</v>
      </c>
      <c r="G14" s="199">
        <f>IF(E14="","",COUNTIF(Schedule!$A:$A,F14))</f>
        <v>1</v>
      </c>
      <c r="H14" s="199">
        <f t="shared" si="2"/>
        <v>6</v>
      </c>
      <c r="I14" s="199">
        <f t="shared" si="8"/>
        <v>12</v>
      </c>
      <c r="J14" s="1">
        <f t="shared" si="3"/>
        <v>40914</v>
      </c>
      <c r="K14" s="199">
        <f>IF(J14="","",IF(SUM(J13)=SUM(J14),K13+1,MATCH(J14,Schedule!$A:$A,0)))</f>
        <v>14</v>
      </c>
      <c r="L14" s="199">
        <f>IF(J14="","",IF(INDEX(Schedule!$1:$1048576,K14,4)=0,IF(SUM(J13)&lt;&gt;SUM(J14),1,SUM(L13)+1),INDEX(Schedule!$1:$1048576,K14,4)))</f>
        <v>1</v>
      </c>
      <c r="M14" s="3" t="str">
        <f t="shared" si="9"/>
        <v>40914_1</v>
      </c>
      <c r="N14" s="178">
        <f>IF(J14="","",INDEX(Schedule!$1:$1048576,K14,2))</f>
        <v>0.41666666666666669</v>
      </c>
      <c r="O14" s="3" t="str">
        <f>IF(J14="","",IF(N14=0,"",RIGHT("00"&amp;HOUR(N14),2)&amp;":"&amp;RIGHT("00"&amp;MINUTE(N14),2)&amp;"_")&amp;INDEX(Schedule!$1:$1048576,K14,5))</f>
        <v>10:00_1/6_項目1</v>
      </c>
      <c r="P14" s="3" t="str">
        <f t="shared" si="4"/>
        <v>40914_10</v>
      </c>
      <c r="Q14" s="3" t="str">
        <f>IF(J14="","",INDEX(Schedule!$1:$1048576,K14,5))</f>
        <v>1/6_項目1</v>
      </c>
    </row>
    <row r="15" spans="1:17" x14ac:dyDescent="0.15">
      <c r="A15" s="128">
        <f t="shared" si="5"/>
        <v>5</v>
      </c>
      <c r="B15" s="1">
        <f t="shared" si="6"/>
        <v>40913</v>
      </c>
      <c r="C15" s="199">
        <f>IF(ISERROR(MATCH(B15,Schedule!$A:$A,0)),"",MATCH(B15,Schedule!$A:$A,0))</f>
        <v>11</v>
      </c>
      <c r="D15" s="199">
        <f t="shared" si="0"/>
        <v>1</v>
      </c>
      <c r="E15" s="199">
        <f t="shared" si="7"/>
        <v>19</v>
      </c>
      <c r="F15" s="1">
        <f t="shared" si="1"/>
        <v>40917</v>
      </c>
      <c r="G15" s="199">
        <f>IF(E15="","",COUNTIF(Schedule!$A:$A,F15))</f>
        <v>1</v>
      </c>
      <c r="H15" s="199">
        <f t="shared" si="2"/>
        <v>7</v>
      </c>
      <c r="I15" s="199">
        <f t="shared" si="8"/>
        <v>13</v>
      </c>
      <c r="J15" s="1">
        <f t="shared" si="3"/>
        <v>40915</v>
      </c>
      <c r="K15" s="199">
        <f>IF(J15="","",IF(SUM(J14)=SUM(J15),K14+1,MATCH(J15,Schedule!$A:$A,0)))</f>
        <v>15</v>
      </c>
      <c r="L15" s="199">
        <f>IF(J15="","",IF(INDEX(Schedule!$1:$1048576,K15,4)=0,IF(SUM(J14)&lt;&gt;SUM(J15),1,SUM(L14)+1),INDEX(Schedule!$1:$1048576,K15,4)))</f>
        <v>1</v>
      </c>
      <c r="M15" s="3" t="str">
        <f t="shared" si="9"/>
        <v>40915_1</v>
      </c>
      <c r="N15" s="178">
        <f>IF(J15="","",INDEX(Schedule!$1:$1048576,K15,2))</f>
        <v>0.41666666666666669</v>
      </c>
      <c r="O15" s="3" t="str">
        <f>IF(J15="","",IF(N15=0,"",RIGHT("00"&amp;HOUR(N15),2)&amp;":"&amp;RIGHT("00"&amp;MINUTE(N15),2)&amp;"_")&amp;INDEX(Schedule!$1:$1048576,K15,5))</f>
        <v>10:00_1/7_項目1</v>
      </c>
      <c r="P15" s="3" t="str">
        <f t="shared" si="4"/>
        <v>40915_10</v>
      </c>
      <c r="Q15" s="3" t="str">
        <f>IF(J15="","",INDEX(Schedule!$1:$1048576,K15,5))</f>
        <v>1/7_項目1</v>
      </c>
    </row>
    <row r="16" spans="1:17" x14ac:dyDescent="0.15">
      <c r="A16" s="128">
        <f t="shared" si="5"/>
        <v>6</v>
      </c>
      <c r="B16" s="1">
        <f t="shared" si="6"/>
        <v>40914</v>
      </c>
      <c r="C16" s="199">
        <f>IF(ISERROR(MATCH(B16,Schedule!$A:$A,0)),"",MATCH(B16,Schedule!$A:$A,0))</f>
        <v>14</v>
      </c>
      <c r="D16" s="199">
        <f t="shared" si="0"/>
        <v>2</v>
      </c>
      <c r="E16" s="199">
        <f t="shared" si="7"/>
        <v>20</v>
      </c>
      <c r="F16" s="1">
        <f t="shared" si="1"/>
        <v>40918</v>
      </c>
      <c r="G16" s="199">
        <f>IF(E16="","",COUNTIF(Schedule!$A:$A,F16))</f>
        <v>1</v>
      </c>
      <c r="H16" s="199">
        <f t="shared" si="2"/>
        <v>8</v>
      </c>
      <c r="I16" s="199">
        <f t="shared" si="8"/>
        <v>14</v>
      </c>
      <c r="J16" s="1">
        <f t="shared" si="3"/>
        <v>40916</v>
      </c>
      <c r="K16" s="199">
        <f>IF(J16="","",IF(SUM(J15)=SUM(J16),K15+1,MATCH(J16,Schedule!$A:$A,0)))</f>
        <v>16</v>
      </c>
      <c r="L16" s="199">
        <f>IF(J16="","",IF(INDEX(Schedule!$1:$1048576,K16,4)=0,IF(SUM(J15)&lt;&gt;SUM(J16),1,SUM(L15)+1),INDEX(Schedule!$1:$1048576,K16,4)))</f>
        <v>1</v>
      </c>
      <c r="M16" s="3" t="str">
        <f t="shared" si="9"/>
        <v>40916_1</v>
      </c>
      <c r="N16" s="178">
        <f>IF(J16="","",INDEX(Schedule!$1:$1048576,K16,2))</f>
        <v>0.41666666666666669</v>
      </c>
      <c r="O16" s="3" t="str">
        <f>IF(J16="","",IF(N16=0,"",RIGHT("00"&amp;HOUR(N16),2)&amp;":"&amp;RIGHT("00"&amp;MINUTE(N16),2)&amp;"_")&amp;INDEX(Schedule!$1:$1048576,K16,5))</f>
        <v>10:00_1/8_項目1</v>
      </c>
      <c r="P16" s="3" t="str">
        <f t="shared" si="4"/>
        <v>40916_10</v>
      </c>
      <c r="Q16" s="3" t="str">
        <f>IF(J16="","",INDEX(Schedule!$1:$1048576,K16,5))</f>
        <v>1/8_項目1</v>
      </c>
    </row>
    <row r="17" spans="1:17" x14ac:dyDescent="0.15">
      <c r="A17" s="128">
        <f t="shared" si="5"/>
        <v>7</v>
      </c>
      <c r="B17" s="1">
        <f t="shared" si="6"/>
        <v>40915</v>
      </c>
      <c r="C17" s="199">
        <f>IF(ISERROR(MATCH(B17,Schedule!$A:$A,0)),"",MATCH(B17,Schedule!$A:$A,0))</f>
        <v>15</v>
      </c>
      <c r="D17" s="199">
        <f t="shared" si="0"/>
        <v>3</v>
      </c>
      <c r="E17" s="199">
        <f t="shared" si="7"/>
        <v>21</v>
      </c>
      <c r="F17" s="1">
        <f t="shared" si="1"/>
        <v>40919</v>
      </c>
      <c r="G17" s="199">
        <f>IF(E17="","",COUNTIF(Schedule!$A:$A,F17))</f>
        <v>1</v>
      </c>
      <c r="H17" s="199">
        <f t="shared" si="2"/>
        <v>9</v>
      </c>
      <c r="I17" s="199">
        <f t="shared" si="8"/>
        <v>15</v>
      </c>
      <c r="J17" s="1">
        <f t="shared" si="3"/>
        <v>40917</v>
      </c>
      <c r="K17" s="199">
        <f>IF(J17="","",IF(SUM(J16)=SUM(J17),K16+1,MATCH(J17,Schedule!$A:$A,0)))</f>
        <v>17</v>
      </c>
      <c r="L17" s="199">
        <f>IF(J17="","",IF(INDEX(Schedule!$1:$1048576,K17,4)=0,IF(SUM(J16)&lt;&gt;SUM(J17),1,SUM(L16)+1),INDEX(Schedule!$1:$1048576,K17,4)))</f>
        <v>1</v>
      </c>
      <c r="M17" s="3" t="str">
        <f t="shared" si="9"/>
        <v>40917_1</v>
      </c>
      <c r="N17" s="178">
        <f>IF(J17="","",INDEX(Schedule!$1:$1048576,K17,2))</f>
        <v>0.41666666666666669</v>
      </c>
      <c r="O17" s="3" t="str">
        <f>IF(J17="","",IF(N17=0,"",RIGHT("00"&amp;HOUR(N17),2)&amp;":"&amp;RIGHT("00"&amp;MINUTE(N17),2)&amp;"_")&amp;INDEX(Schedule!$1:$1048576,K17,5))</f>
        <v>10:00_1/9_項目1</v>
      </c>
      <c r="P17" s="3" t="str">
        <f t="shared" si="4"/>
        <v>40917_10</v>
      </c>
      <c r="Q17" s="3" t="str">
        <f>IF(J17="","",INDEX(Schedule!$1:$1048576,K17,5))</f>
        <v>1/9_項目1</v>
      </c>
    </row>
    <row r="18" spans="1:17" x14ac:dyDescent="0.15">
      <c r="A18" s="128">
        <f t="shared" si="5"/>
        <v>8</v>
      </c>
      <c r="B18" s="1">
        <f t="shared" si="6"/>
        <v>40916</v>
      </c>
      <c r="C18" s="199">
        <f>IF(ISERROR(MATCH(B18,Schedule!$A:$A,0)),"",MATCH(B18,Schedule!$A:$A,0))</f>
        <v>16</v>
      </c>
      <c r="D18" s="199">
        <f t="shared" si="0"/>
        <v>4</v>
      </c>
      <c r="E18" s="199">
        <f t="shared" si="7"/>
        <v>22</v>
      </c>
      <c r="F18" s="1">
        <f t="shared" si="1"/>
        <v>40920</v>
      </c>
      <c r="G18" s="199">
        <f>IF(E18="","",COUNTIF(Schedule!$A:$A,F18))</f>
        <v>1</v>
      </c>
      <c r="H18" s="199">
        <f t="shared" si="2"/>
        <v>10</v>
      </c>
      <c r="I18" s="199">
        <f t="shared" si="8"/>
        <v>16</v>
      </c>
      <c r="J18" s="1">
        <f t="shared" si="3"/>
        <v>40918</v>
      </c>
      <c r="K18" s="199">
        <f>IF(J18="","",IF(SUM(J17)=SUM(J18),K17+1,MATCH(J18,Schedule!$A:$A,0)))</f>
        <v>18</v>
      </c>
      <c r="L18" s="199">
        <f>IF(J18="","",IF(INDEX(Schedule!$1:$1048576,K18,4)=0,IF(SUM(J17)&lt;&gt;SUM(J18),1,SUM(L17)+1),INDEX(Schedule!$1:$1048576,K18,4)))</f>
        <v>1</v>
      </c>
      <c r="M18" s="3" t="str">
        <f t="shared" si="9"/>
        <v>40918_1</v>
      </c>
      <c r="N18" s="178">
        <f>IF(J18="","",INDEX(Schedule!$1:$1048576,K18,2))</f>
        <v>0.41666666666666669</v>
      </c>
      <c r="O18" s="3" t="str">
        <f>IF(J18="","",IF(N18=0,"",RIGHT("00"&amp;HOUR(N18),2)&amp;":"&amp;RIGHT("00"&amp;MINUTE(N18),2)&amp;"_")&amp;INDEX(Schedule!$1:$1048576,K18,5))</f>
        <v>10:00_1/10_項目1</v>
      </c>
      <c r="P18" s="3" t="str">
        <f t="shared" si="4"/>
        <v>40918_10</v>
      </c>
      <c r="Q18" s="3" t="str">
        <f>IF(J18="","",INDEX(Schedule!$1:$1048576,K18,5))</f>
        <v>1/10_項目1</v>
      </c>
    </row>
    <row r="19" spans="1:17" x14ac:dyDescent="0.15">
      <c r="A19" s="128">
        <f t="shared" si="5"/>
        <v>9</v>
      </c>
      <c r="B19" s="1">
        <f t="shared" si="6"/>
        <v>40917</v>
      </c>
      <c r="C19" s="199">
        <f>IF(ISERROR(MATCH(B19,Schedule!$A:$A,0)),"",MATCH(B19,Schedule!$A:$A,0))</f>
        <v>17</v>
      </c>
      <c r="D19" s="199">
        <f t="shared" si="0"/>
        <v>5</v>
      </c>
      <c r="E19" s="199">
        <f t="shared" si="7"/>
        <v>23</v>
      </c>
      <c r="F19" s="1">
        <f t="shared" si="1"/>
        <v>40921</v>
      </c>
      <c r="G19" s="199">
        <f>IF(E19="","",COUNTIF(Schedule!$A:$A,F19))</f>
        <v>1</v>
      </c>
      <c r="H19" s="199">
        <f t="shared" si="2"/>
        <v>11</v>
      </c>
      <c r="I19" s="199">
        <f t="shared" si="8"/>
        <v>17</v>
      </c>
      <c r="J19" s="1">
        <f t="shared" si="3"/>
        <v>40919</v>
      </c>
      <c r="K19" s="199">
        <f>IF(J19="","",IF(SUM(J18)=SUM(J19),K18+1,MATCH(J19,Schedule!$A:$A,0)))</f>
        <v>19</v>
      </c>
      <c r="L19" s="199">
        <f>IF(J19="","",IF(INDEX(Schedule!$1:$1048576,K19,4)=0,IF(SUM(J18)&lt;&gt;SUM(J19),1,SUM(L18)+1),INDEX(Schedule!$1:$1048576,K19,4)))</f>
        <v>1</v>
      </c>
      <c r="M19" s="3" t="str">
        <f t="shared" si="9"/>
        <v>40919_1</v>
      </c>
      <c r="N19" s="178">
        <f>IF(J19="","",INDEX(Schedule!$1:$1048576,K19,2))</f>
        <v>0.41666666666666669</v>
      </c>
      <c r="O19" s="3" t="str">
        <f>IF(J19="","",IF(N19=0,"",RIGHT("00"&amp;HOUR(N19),2)&amp;":"&amp;RIGHT("00"&amp;MINUTE(N19),2)&amp;"_")&amp;INDEX(Schedule!$1:$1048576,K19,5))</f>
        <v>10:00_1/11_項目1</v>
      </c>
      <c r="P19" s="3" t="str">
        <f t="shared" si="4"/>
        <v>40919_10</v>
      </c>
      <c r="Q19" s="3" t="str">
        <f>IF(J19="","",INDEX(Schedule!$1:$1048576,K19,5))</f>
        <v>1/11_項目1</v>
      </c>
    </row>
    <row r="20" spans="1:17" x14ac:dyDescent="0.15">
      <c r="A20" s="128">
        <f t="shared" si="5"/>
        <v>10</v>
      </c>
      <c r="B20" s="1">
        <f t="shared" si="6"/>
        <v>40918</v>
      </c>
      <c r="C20" s="199">
        <f>IF(ISERROR(MATCH(B20,Schedule!$A:$A,0)),"",MATCH(B20,Schedule!$A:$A,0))</f>
        <v>18</v>
      </c>
      <c r="D20" s="199">
        <f t="shared" si="0"/>
        <v>6</v>
      </c>
      <c r="E20" s="199">
        <f t="shared" si="7"/>
        <v>24</v>
      </c>
      <c r="F20" s="1">
        <f t="shared" si="1"/>
        <v>40922</v>
      </c>
      <c r="G20" s="199">
        <f>IF(E20="","",COUNTIF(Schedule!$A:$A,F20))</f>
        <v>1</v>
      </c>
      <c r="H20" s="199">
        <f t="shared" si="2"/>
        <v>12</v>
      </c>
      <c r="I20" s="199">
        <f t="shared" si="8"/>
        <v>18</v>
      </c>
      <c r="J20" s="1">
        <f t="shared" si="3"/>
        <v>40920</v>
      </c>
      <c r="K20" s="199">
        <f>IF(J20="","",IF(SUM(J19)=SUM(J20),K19+1,MATCH(J20,Schedule!$A:$A,0)))</f>
        <v>20</v>
      </c>
      <c r="L20" s="199">
        <f>IF(J20="","",IF(INDEX(Schedule!$1:$1048576,K20,4)=0,IF(SUM(J19)&lt;&gt;SUM(J20),1,SUM(L19)+1),INDEX(Schedule!$1:$1048576,K20,4)))</f>
        <v>1</v>
      </c>
      <c r="M20" s="3" t="str">
        <f t="shared" si="9"/>
        <v>40920_1</v>
      </c>
      <c r="N20" s="178">
        <f>IF(J20="","",INDEX(Schedule!$1:$1048576,K20,2))</f>
        <v>0.41666666666666669</v>
      </c>
      <c r="O20" s="3" t="str">
        <f>IF(J20="","",IF(N20=0,"",RIGHT("00"&amp;HOUR(N20),2)&amp;":"&amp;RIGHT("00"&amp;MINUTE(N20),2)&amp;"_")&amp;INDEX(Schedule!$1:$1048576,K20,5))</f>
        <v>10:00_1/12_項目1</v>
      </c>
      <c r="P20" s="3" t="str">
        <f t="shared" si="4"/>
        <v>40920_10</v>
      </c>
      <c r="Q20" s="3" t="str">
        <f>IF(J20="","",INDEX(Schedule!$1:$1048576,K20,5))</f>
        <v>1/12_項目1</v>
      </c>
    </row>
    <row r="21" spans="1:17" x14ac:dyDescent="0.15">
      <c r="A21" s="128">
        <f t="shared" si="5"/>
        <v>11</v>
      </c>
      <c r="B21" s="1">
        <f t="shared" si="6"/>
        <v>40919</v>
      </c>
      <c r="C21" s="199">
        <f>IF(ISERROR(MATCH(B21,Schedule!$A:$A,0)),"",MATCH(B21,Schedule!$A:$A,0))</f>
        <v>19</v>
      </c>
      <c r="D21" s="199">
        <f t="shared" si="0"/>
        <v>7</v>
      </c>
      <c r="E21" s="199">
        <f t="shared" si="7"/>
        <v>25</v>
      </c>
      <c r="F21" s="1">
        <f t="shared" si="1"/>
        <v>40923</v>
      </c>
      <c r="G21" s="199">
        <f>IF(E21="","",COUNTIF(Schedule!$A:$A,F21))</f>
        <v>1</v>
      </c>
      <c r="H21" s="199">
        <f t="shared" si="2"/>
        <v>13</v>
      </c>
      <c r="I21" s="199">
        <f t="shared" si="8"/>
        <v>19</v>
      </c>
      <c r="J21" s="1">
        <f t="shared" si="3"/>
        <v>40921</v>
      </c>
      <c r="K21" s="199">
        <f>IF(J21="","",IF(SUM(J20)=SUM(J21),K20+1,MATCH(J21,Schedule!$A:$A,0)))</f>
        <v>21</v>
      </c>
      <c r="L21" s="199">
        <f>IF(J21="","",IF(INDEX(Schedule!$1:$1048576,K21,4)=0,IF(SUM(J20)&lt;&gt;SUM(J21),1,SUM(L20)+1),INDEX(Schedule!$1:$1048576,K21,4)))</f>
        <v>1</v>
      </c>
      <c r="M21" s="3" t="str">
        <f t="shared" si="9"/>
        <v>40921_1</v>
      </c>
      <c r="N21" s="178">
        <f>IF(J21="","",INDEX(Schedule!$1:$1048576,K21,2))</f>
        <v>0.41666666666666669</v>
      </c>
      <c r="O21" s="3" t="str">
        <f>IF(J21="","",IF(N21=0,"",RIGHT("00"&amp;HOUR(N21),2)&amp;":"&amp;RIGHT("00"&amp;MINUTE(N21),2)&amp;"_")&amp;INDEX(Schedule!$1:$1048576,K21,5))</f>
        <v>10:00_1/13_項目1</v>
      </c>
      <c r="P21" s="3" t="str">
        <f t="shared" si="4"/>
        <v>40921_10</v>
      </c>
      <c r="Q21" s="3" t="str">
        <f>IF(J21="","",INDEX(Schedule!$1:$1048576,K21,5))</f>
        <v>1/13_項目1</v>
      </c>
    </row>
    <row r="22" spans="1:17" x14ac:dyDescent="0.15">
      <c r="A22" s="128">
        <f t="shared" si="5"/>
        <v>12</v>
      </c>
      <c r="B22" s="1">
        <f t="shared" si="6"/>
        <v>40920</v>
      </c>
      <c r="C22" s="199">
        <f>IF(ISERROR(MATCH(B22,Schedule!$A:$A,0)),"",MATCH(B22,Schedule!$A:$A,0))</f>
        <v>20</v>
      </c>
      <c r="D22" s="199">
        <f t="shared" si="0"/>
        <v>8</v>
      </c>
      <c r="E22" s="199">
        <f t="shared" si="7"/>
        <v>26</v>
      </c>
      <c r="F22" s="1">
        <f t="shared" si="1"/>
        <v>40924</v>
      </c>
      <c r="G22" s="199">
        <f>IF(E22="","",COUNTIF(Schedule!$A:$A,F22))</f>
        <v>1</v>
      </c>
      <c r="H22" s="199">
        <f t="shared" si="2"/>
        <v>14</v>
      </c>
      <c r="I22" s="199">
        <f t="shared" si="8"/>
        <v>20</v>
      </c>
      <c r="J22" s="1">
        <f t="shared" si="3"/>
        <v>40922</v>
      </c>
      <c r="K22" s="199">
        <f>IF(J22="","",IF(SUM(J21)=SUM(J22),K21+1,MATCH(J22,Schedule!$A:$A,0)))</f>
        <v>22</v>
      </c>
      <c r="L22" s="199">
        <f>IF(J22="","",IF(INDEX(Schedule!$1:$1048576,K22,4)=0,IF(SUM(J21)&lt;&gt;SUM(J22),1,SUM(L21)+1),INDEX(Schedule!$1:$1048576,K22,4)))</f>
        <v>1</v>
      </c>
      <c r="M22" s="3" t="str">
        <f t="shared" si="9"/>
        <v>40922_1</v>
      </c>
      <c r="N22" s="178">
        <f>IF(J22="","",INDEX(Schedule!$1:$1048576,K22,2))</f>
        <v>0.41666666666666669</v>
      </c>
      <c r="O22" s="3" t="str">
        <f>IF(J22="","",IF(N22=0,"",RIGHT("00"&amp;HOUR(N22),2)&amp;":"&amp;RIGHT("00"&amp;MINUTE(N22),2)&amp;"_")&amp;INDEX(Schedule!$1:$1048576,K22,5))</f>
        <v>10:00_1/14_項目1</v>
      </c>
      <c r="P22" s="3" t="str">
        <f t="shared" si="4"/>
        <v>40922_10</v>
      </c>
      <c r="Q22" s="3" t="str">
        <f>IF(J22="","",INDEX(Schedule!$1:$1048576,K22,5))</f>
        <v>1/14_項目1</v>
      </c>
    </row>
    <row r="23" spans="1:17" x14ac:dyDescent="0.15">
      <c r="A23" s="128">
        <f t="shared" si="5"/>
        <v>13</v>
      </c>
      <c r="B23" s="1">
        <f t="shared" si="6"/>
        <v>40921</v>
      </c>
      <c r="C23" s="199">
        <f>IF(ISERROR(MATCH(B23,Schedule!$A:$A,0)),"",MATCH(B23,Schedule!$A:$A,0))</f>
        <v>21</v>
      </c>
      <c r="D23" s="199">
        <f t="shared" si="0"/>
        <v>9</v>
      </c>
      <c r="E23" s="199">
        <f t="shared" si="7"/>
        <v>27</v>
      </c>
      <c r="F23" s="1">
        <f t="shared" si="1"/>
        <v>40925</v>
      </c>
      <c r="G23" s="199">
        <f>IF(E23="","",COUNTIF(Schedule!$A:$A,F23))</f>
        <v>1</v>
      </c>
      <c r="H23" s="199">
        <f t="shared" si="2"/>
        <v>15</v>
      </c>
      <c r="I23" s="199">
        <f t="shared" si="8"/>
        <v>21</v>
      </c>
      <c r="J23" s="1">
        <f t="shared" si="3"/>
        <v>40923</v>
      </c>
      <c r="K23" s="199">
        <f>IF(J23="","",IF(SUM(J22)=SUM(J23),K22+1,MATCH(J23,Schedule!$A:$A,0)))</f>
        <v>23</v>
      </c>
      <c r="L23" s="199">
        <f>IF(J23="","",IF(INDEX(Schedule!$1:$1048576,K23,4)=0,IF(SUM(J22)&lt;&gt;SUM(J23),1,SUM(L22)+1),INDEX(Schedule!$1:$1048576,K23,4)))</f>
        <v>1</v>
      </c>
      <c r="M23" s="3" t="str">
        <f t="shared" si="9"/>
        <v>40923_1</v>
      </c>
      <c r="N23" s="178">
        <f>IF(J23="","",INDEX(Schedule!$1:$1048576,K23,2))</f>
        <v>0.41666666666666669</v>
      </c>
      <c r="O23" s="3" t="str">
        <f>IF(J23="","",IF(N23=0,"",RIGHT("00"&amp;HOUR(N23),2)&amp;":"&amp;RIGHT("00"&amp;MINUTE(N23),2)&amp;"_")&amp;INDEX(Schedule!$1:$1048576,K23,5))</f>
        <v>10:00_1/15_項目1</v>
      </c>
      <c r="P23" s="3" t="str">
        <f t="shared" si="4"/>
        <v>40923_10</v>
      </c>
      <c r="Q23" s="3" t="str">
        <f>IF(J23="","",INDEX(Schedule!$1:$1048576,K23,5))</f>
        <v>1/15_項目1</v>
      </c>
    </row>
    <row r="24" spans="1:17" x14ac:dyDescent="0.15">
      <c r="A24" s="128">
        <f t="shared" si="5"/>
        <v>14</v>
      </c>
      <c r="B24" s="1">
        <f t="shared" si="6"/>
        <v>40922</v>
      </c>
      <c r="C24" s="199">
        <f>IF(ISERROR(MATCH(B24,Schedule!$A:$A,0)),"",MATCH(B24,Schedule!$A:$A,0))</f>
        <v>22</v>
      </c>
      <c r="D24" s="199">
        <f t="shared" si="0"/>
        <v>10</v>
      </c>
      <c r="E24" s="199">
        <f t="shared" si="7"/>
        <v>28</v>
      </c>
      <c r="F24" s="1">
        <f t="shared" si="1"/>
        <v>40926</v>
      </c>
      <c r="G24" s="199">
        <f>IF(E24="","",COUNTIF(Schedule!$A:$A,F24))</f>
        <v>1</v>
      </c>
      <c r="H24" s="199">
        <f t="shared" si="2"/>
        <v>16</v>
      </c>
      <c r="I24" s="199">
        <f t="shared" si="8"/>
        <v>22</v>
      </c>
      <c r="J24" s="1">
        <f t="shared" si="3"/>
        <v>40924</v>
      </c>
      <c r="K24" s="199">
        <f>IF(J24="","",IF(SUM(J23)=SUM(J24),K23+1,MATCH(J24,Schedule!$A:$A,0)))</f>
        <v>24</v>
      </c>
      <c r="L24" s="199">
        <f>IF(J24="","",IF(INDEX(Schedule!$1:$1048576,K24,4)=0,IF(SUM(J23)&lt;&gt;SUM(J24),1,SUM(L23)+1),INDEX(Schedule!$1:$1048576,K24,4)))</f>
        <v>1</v>
      </c>
      <c r="M24" s="3" t="str">
        <f t="shared" si="9"/>
        <v>40924_1</v>
      </c>
      <c r="N24" s="178">
        <f>IF(J24="","",INDEX(Schedule!$1:$1048576,K24,2))</f>
        <v>0.41666666666666669</v>
      </c>
      <c r="O24" s="3" t="str">
        <f>IF(J24="","",IF(N24=0,"",RIGHT("00"&amp;HOUR(N24),2)&amp;":"&amp;RIGHT("00"&amp;MINUTE(N24),2)&amp;"_")&amp;INDEX(Schedule!$1:$1048576,K24,5))</f>
        <v>10:00_1/16_項目1</v>
      </c>
      <c r="P24" s="3" t="str">
        <f t="shared" si="4"/>
        <v>40924_10</v>
      </c>
      <c r="Q24" s="3" t="str">
        <f>IF(J24="","",INDEX(Schedule!$1:$1048576,K24,5))</f>
        <v>1/16_項目1</v>
      </c>
    </row>
    <row r="25" spans="1:17" x14ac:dyDescent="0.15">
      <c r="A25" s="128">
        <f t="shared" si="5"/>
        <v>15</v>
      </c>
      <c r="B25" s="1">
        <f t="shared" si="6"/>
        <v>40923</v>
      </c>
      <c r="C25" s="199">
        <f>IF(ISERROR(MATCH(B25,Schedule!$A:$A,0)),"",MATCH(B25,Schedule!$A:$A,0))</f>
        <v>23</v>
      </c>
      <c r="D25" s="199">
        <f t="shared" si="0"/>
        <v>11</v>
      </c>
      <c r="E25" s="199">
        <f t="shared" si="7"/>
        <v>29</v>
      </c>
      <c r="F25" s="1">
        <f t="shared" si="1"/>
        <v>40927</v>
      </c>
      <c r="G25" s="199">
        <f>IF(E25="","",COUNTIF(Schedule!$A:$A,F25))</f>
        <v>1</v>
      </c>
      <c r="H25" s="199">
        <f t="shared" si="2"/>
        <v>17</v>
      </c>
      <c r="I25" s="199">
        <f t="shared" si="8"/>
        <v>23</v>
      </c>
      <c r="J25" s="1">
        <f t="shared" si="3"/>
        <v>40925</v>
      </c>
      <c r="K25" s="199">
        <f>IF(J25="","",IF(SUM(J24)=SUM(J25),K24+1,MATCH(J25,Schedule!$A:$A,0)))</f>
        <v>25</v>
      </c>
      <c r="L25" s="199">
        <f>IF(J25="","",IF(INDEX(Schedule!$1:$1048576,K25,4)=0,IF(SUM(J24)&lt;&gt;SUM(J25),1,SUM(L24)+1),INDEX(Schedule!$1:$1048576,K25,4)))</f>
        <v>1</v>
      </c>
      <c r="M25" s="3" t="str">
        <f t="shared" si="9"/>
        <v>40925_1</v>
      </c>
      <c r="N25" s="178">
        <f>IF(J25="","",INDEX(Schedule!$1:$1048576,K25,2))</f>
        <v>0.41666666666666669</v>
      </c>
      <c r="O25" s="3" t="str">
        <f>IF(J25="","",IF(N25=0,"",RIGHT("00"&amp;HOUR(N25),2)&amp;":"&amp;RIGHT("00"&amp;MINUTE(N25),2)&amp;"_")&amp;INDEX(Schedule!$1:$1048576,K25,5))</f>
        <v>10:00_1/17_項目1</v>
      </c>
      <c r="P25" s="3" t="str">
        <f t="shared" si="4"/>
        <v>40925_10</v>
      </c>
      <c r="Q25" s="3" t="str">
        <f>IF(J25="","",INDEX(Schedule!$1:$1048576,K25,5))</f>
        <v>1/17_項目1</v>
      </c>
    </row>
    <row r="26" spans="1:17" x14ac:dyDescent="0.15">
      <c r="A26" s="128">
        <f t="shared" si="5"/>
        <v>16</v>
      </c>
      <c r="B26" s="1">
        <f t="shared" si="6"/>
        <v>40924</v>
      </c>
      <c r="C26" s="199">
        <f>IF(ISERROR(MATCH(B26,Schedule!$A:$A,0)),"",MATCH(B26,Schedule!$A:$A,0))</f>
        <v>24</v>
      </c>
      <c r="D26" s="199">
        <f t="shared" si="0"/>
        <v>12</v>
      </c>
      <c r="E26" s="199">
        <f t="shared" si="7"/>
        <v>30</v>
      </c>
      <c r="F26" s="1">
        <f t="shared" si="1"/>
        <v>40928</v>
      </c>
      <c r="G26" s="199">
        <f>IF(E26="","",COUNTIF(Schedule!$A:$A,F26))</f>
        <v>1</v>
      </c>
      <c r="H26" s="199">
        <f t="shared" si="2"/>
        <v>18</v>
      </c>
      <c r="I26" s="199">
        <f t="shared" si="8"/>
        <v>24</v>
      </c>
      <c r="J26" s="1">
        <f t="shared" si="3"/>
        <v>40926</v>
      </c>
      <c r="K26" s="199">
        <f>IF(J26="","",IF(SUM(J25)=SUM(J26),K25+1,MATCH(J26,Schedule!$A:$A,0)))</f>
        <v>26</v>
      </c>
      <c r="L26" s="199">
        <f>IF(J26="","",IF(INDEX(Schedule!$1:$1048576,K26,4)=0,IF(SUM(J25)&lt;&gt;SUM(J26),1,SUM(L25)+1),INDEX(Schedule!$1:$1048576,K26,4)))</f>
        <v>1</v>
      </c>
      <c r="M26" s="3" t="str">
        <f t="shared" si="9"/>
        <v>40926_1</v>
      </c>
      <c r="N26" s="178">
        <f>IF(J26="","",INDEX(Schedule!$1:$1048576,K26,2))</f>
        <v>0.41666666666666669</v>
      </c>
      <c r="O26" s="3" t="str">
        <f>IF(J26="","",IF(N26=0,"",RIGHT("00"&amp;HOUR(N26),2)&amp;":"&amp;RIGHT("00"&amp;MINUTE(N26),2)&amp;"_")&amp;INDEX(Schedule!$1:$1048576,K26,5))</f>
        <v>10:00_1/18_項目1</v>
      </c>
      <c r="P26" s="3" t="str">
        <f t="shared" si="4"/>
        <v>40926_10</v>
      </c>
      <c r="Q26" s="3" t="str">
        <f>IF(J26="","",INDEX(Schedule!$1:$1048576,K26,5))</f>
        <v>1/18_項目1</v>
      </c>
    </row>
    <row r="27" spans="1:17" x14ac:dyDescent="0.15">
      <c r="A27" s="128">
        <f t="shared" si="5"/>
        <v>17</v>
      </c>
      <c r="B27" s="1">
        <f t="shared" si="6"/>
        <v>40925</v>
      </c>
      <c r="C27" s="199">
        <f>IF(ISERROR(MATCH(B27,Schedule!$A:$A,0)),"",MATCH(B27,Schedule!$A:$A,0))</f>
        <v>25</v>
      </c>
      <c r="D27" s="199">
        <f t="shared" si="0"/>
        <v>13</v>
      </c>
      <c r="E27" s="199">
        <f t="shared" si="7"/>
        <v>31</v>
      </c>
      <c r="F27" s="1">
        <f t="shared" si="1"/>
        <v>40929</v>
      </c>
      <c r="G27" s="199">
        <f>IF(E27="","",COUNTIF(Schedule!$A:$A,F27))</f>
        <v>1</v>
      </c>
      <c r="H27" s="199">
        <f t="shared" si="2"/>
        <v>19</v>
      </c>
      <c r="I27" s="199">
        <f t="shared" si="8"/>
        <v>25</v>
      </c>
      <c r="J27" s="1">
        <f t="shared" si="3"/>
        <v>40927</v>
      </c>
      <c r="K27" s="199">
        <f>IF(J27="","",IF(SUM(J26)=SUM(J27),K26+1,MATCH(J27,Schedule!$A:$A,0)))</f>
        <v>27</v>
      </c>
      <c r="L27" s="199">
        <f>IF(J27="","",IF(INDEX(Schedule!$1:$1048576,K27,4)=0,IF(SUM(J26)&lt;&gt;SUM(J27),1,SUM(L26)+1),INDEX(Schedule!$1:$1048576,K27,4)))</f>
        <v>1</v>
      </c>
      <c r="M27" s="3" t="str">
        <f t="shared" si="9"/>
        <v>40927_1</v>
      </c>
      <c r="N27" s="178">
        <f>IF(J27="","",INDEX(Schedule!$1:$1048576,K27,2))</f>
        <v>0.41666666666666669</v>
      </c>
      <c r="O27" s="3" t="str">
        <f>IF(J27="","",IF(N27=0,"",RIGHT("00"&amp;HOUR(N27),2)&amp;":"&amp;RIGHT("00"&amp;MINUTE(N27),2)&amp;"_")&amp;INDEX(Schedule!$1:$1048576,K27,5))</f>
        <v>10:00_1/19_項目1</v>
      </c>
      <c r="P27" s="3" t="str">
        <f t="shared" si="4"/>
        <v>40927_10</v>
      </c>
      <c r="Q27" s="3" t="str">
        <f>IF(J27="","",INDEX(Schedule!$1:$1048576,K27,5))</f>
        <v>1/19_項目1</v>
      </c>
    </row>
    <row r="28" spans="1:17" x14ac:dyDescent="0.15">
      <c r="A28" s="128">
        <f t="shared" si="5"/>
        <v>18</v>
      </c>
      <c r="B28" s="1">
        <f t="shared" si="6"/>
        <v>40926</v>
      </c>
      <c r="C28" s="199">
        <f>IF(ISERROR(MATCH(B28,Schedule!$A:$A,0)),"",MATCH(B28,Schedule!$A:$A,0))</f>
        <v>26</v>
      </c>
      <c r="D28" s="199">
        <f t="shared" si="0"/>
        <v>14</v>
      </c>
      <c r="E28" s="199">
        <f t="shared" si="7"/>
        <v>32</v>
      </c>
      <c r="F28" s="1">
        <f t="shared" si="1"/>
        <v>40930</v>
      </c>
      <c r="G28" s="199">
        <f>IF(E28="","",COUNTIF(Schedule!$A:$A,F28))</f>
        <v>1</v>
      </c>
      <c r="H28" s="199">
        <f t="shared" si="2"/>
        <v>20</v>
      </c>
      <c r="I28" s="199">
        <f t="shared" si="8"/>
        <v>26</v>
      </c>
      <c r="J28" s="1">
        <f t="shared" si="3"/>
        <v>40928</v>
      </c>
      <c r="K28" s="199">
        <f>IF(J28="","",IF(SUM(J27)=SUM(J28),K27+1,MATCH(J28,Schedule!$A:$A,0)))</f>
        <v>28</v>
      </c>
      <c r="L28" s="199">
        <f>IF(J28="","",IF(INDEX(Schedule!$1:$1048576,K28,4)=0,IF(SUM(J27)&lt;&gt;SUM(J28),1,SUM(L27)+1),INDEX(Schedule!$1:$1048576,K28,4)))</f>
        <v>1</v>
      </c>
      <c r="M28" s="3" t="str">
        <f t="shared" si="9"/>
        <v>40928_1</v>
      </c>
      <c r="N28" s="178">
        <f>IF(J28="","",INDEX(Schedule!$1:$1048576,K28,2))</f>
        <v>0.41666666666666669</v>
      </c>
      <c r="O28" s="3" t="str">
        <f>IF(J28="","",IF(N28=0,"",RIGHT("00"&amp;HOUR(N28),2)&amp;":"&amp;RIGHT("00"&amp;MINUTE(N28),2)&amp;"_")&amp;INDEX(Schedule!$1:$1048576,K28,5))</f>
        <v>10:00_1/20_項目1</v>
      </c>
      <c r="P28" s="3" t="str">
        <f t="shared" si="4"/>
        <v>40928_10</v>
      </c>
      <c r="Q28" s="3" t="str">
        <f>IF(J28="","",INDEX(Schedule!$1:$1048576,K28,5))</f>
        <v>1/20_項目1</v>
      </c>
    </row>
    <row r="29" spans="1:17" x14ac:dyDescent="0.15">
      <c r="A29" s="128">
        <f t="shared" si="5"/>
        <v>19</v>
      </c>
      <c r="B29" s="1">
        <f t="shared" si="6"/>
        <v>40927</v>
      </c>
      <c r="C29" s="199">
        <f>IF(ISERROR(MATCH(B29,Schedule!$A:$A,0)),"",MATCH(B29,Schedule!$A:$A,0))</f>
        <v>27</v>
      </c>
      <c r="D29" s="199">
        <f t="shared" si="0"/>
        <v>15</v>
      </c>
      <c r="E29" s="199">
        <f t="shared" si="7"/>
        <v>33</v>
      </c>
      <c r="F29" s="1">
        <f t="shared" si="1"/>
        <v>40931</v>
      </c>
      <c r="G29" s="199">
        <f>IF(E29="","",COUNTIF(Schedule!$A:$A,F29))</f>
        <v>1</v>
      </c>
      <c r="H29" s="199">
        <f t="shared" si="2"/>
        <v>21</v>
      </c>
      <c r="I29" s="199">
        <f t="shared" si="8"/>
        <v>27</v>
      </c>
      <c r="J29" s="1">
        <f t="shared" si="3"/>
        <v>40929</v>
      </c>
      <c r="K29" s="199">
        <f>IF(J29="","",IF(SUM(J28)=SUM(J29),K28+1,MATCH(J29,Schedule!$A:$A,0)))</f>
        <v>29</v>
      </c>
      <c r="L29" s="199">
        <f>IF(J29="","",IF(INDEX(Schedule!$1:$1048576,K29,4)=0,IF(SUM(J28)&lt;&gt;SUM(J29),1,SUM(L28)+1),INDEX(Schedule!$1:$1048576,K29,4)))</f>
        <v>1</v>
      </c>
      <c r="M29" s="3" t="str">
        <f t="shared" si="9"/>
        <v>40929_1</v>
      </c>
      <c r="N29" s="178">
        <f>IF(J29="","",INDEX(Schedule!$1:$1048576,K29,2))</f>
        <v>0.41666666666666669</v>
      </c>
      <c r="O29" s="3" t="str">
        <f>IF(J29="","",IF(N29=0,"",RIGHT("00"&amp;HOUR(N29),2)&amp;":"&amp;RIGHT("00"&amp;MINUTE(N29),2)&amp;"_")&amp;INDEX(Schedule!$1:$1048576,K29,5))</f>
        <v>10:00_1/21_項目1</v>
      </c>
      <c r="P29" s="3" t="str">
        <f t="shared" si="4"/>
        <v>40929_10</v>
      </c>
      <c r="Q29" s="3" t="str">
        <f>IF(J29="","",INDEX(Schedule!$1:$1048576,K29,5))</f>
        <v>1/21_項目1</v>
      </c>
    </row>
    <row r="30" spans="1:17" x14ac:dyDescent="0.15">
      <c r="A30" s="128">
        <f t="shared" si="5"/>
        <v>20</v>
      </c>
      <c r="B30" s="1">
        <f t="shared" si="6"/>
        <v>40928</v>
      </c>
      <c r="C30" s="199">
        <f>IF(ISERROR(MATCH(B30,Schedule!$A:$A,0)),"",MATCH(B30,Schedule!$A:$A,0))</f>
        <v>28</v>
      </c>
      <c r="D30" s="199">
        <f t="shared" si="0"/>
        <v>16</v>
      </c>
      <c r="E30" s="199">
        <f t="shared" si="7"/>
        <v>34</v>
      </c>
      <c r="F30" s="1">
        <f t="shared" si="1"/>
        <v>40932</v>
      </c>
      <c r="G30" s="199">
        <f>IF(E30="","",COUNTIF(Schedule!$A:$A,F30))</f>
        <v>1</v>
      </c>
      <c r="H30" s="199">
        <f t="shared" si="2"/>
        <v>22</v>
      </c>
      <c r="I30" s="199">
        <f t="shared" si="8"/>
        <v>28</v>
      </c>
      <c r="J30" s="1">
        <f t="shared" si="3"/>
        <v>40930</v>
      </c>
      <c r="K30" s="199">
        <f>IF(J30="","",IF(SUM(J29)=SUM(J30),K29+1,MATCH(J30,Schedule!$A:$A,0)))</f>
        <v>30</v>
      </c>
      <c r="L30" s="199">
        <f>IF(J30="","",IF(INDEX(Schedule!$1:$1048576,K30,4)=0,IF(SUM(J29)&lt;&gt;SUM(J30),1,SUM(L29)+1),INDEX(Schedule!$1:$1048576,K30,4)))</f>
        <v>1</v>
      </c>
      <c r="M30" s="3" t="str">
        <f t="shared" si="9"/>
        <v>40930_1</v>
      </c>
      <c r="N30" s="178">
        <f>IF(J30="","",INDEX(Schedule!$1:$1048576,K30,2))</f>
        <v>0.41666666666666669</v>
      </c>
      <c r="O30" s="3" t="str">
        <f>IF(J30="","",IF(N30=0,"",RIGHT("00"&amp;HOUR(N30),2)&amp;":"&amp;RIGHT("00"&amp;MINUTE(N30),2)&amp;"_")&amp;INDEX(Schedule!$1:$1048576,K30,5))</f>
        <v>10:00_1/22_項目1</v>
      </c>
      <c r="P30" s="3" t="str">
        <f t="shared" si="4"/>
        <v>40930_10</v>
      </c>
      <c r="Q30" s="3" t="str">
        <f>IF(J30="","",INDEX(Schedule!$1:$1048576,K30,5))</f>
        <v>1/22_項目1</v>
      </c>
    </row>
    <row r="31" spans="1:17" x14ac:dyDescent="0.15">
      <c r="A31" s="128">
        <f t="shared" si="5"/>
        <v>21</v>
      </c>
      <c r="B31" s="1">
        <f t="shared" si="6"/>
        <v>40929</v>
      </c>
      <c r="C31" s="199">
        <f>IF(ISERROR(MATCH(B31,Schedule!$A:$A,0)),"",MATCH(B31,Schedule!$A:$A,0))</f>
        <v>29</v>
      </c>
      <c r="D31" s="199">
        <f t="shared" si="0"/>
        <v>17</v>
      </c>
      <c r="E31" s="199">
        <f t="shared" si="7"/>
        <v>35</v>
      </c>
      <c r="F31" s="1">
        <f t="shared" si="1"/>
        <v>40933</v>
      </c>
      <c r="G31" s="199">
        <f>IF(E31="","",COUNTIF(Schedule!$A:$A,F31))</f>
        <v>1</v>
      </c>
      <c r="H31" s="199">
        <f t="shared" si="2"/>
        <v>23</v>
      </c>
      <c r="I31" s="199">
        <f t="shared" si="8"/>
        <v>29</v>
      </c>
      <c r="J31" s="1">
        <f t="shared" si="3"/>
        <v>40931</v>
      </c>
      <c r="K31" s="199">
        <f>IF(J31="","",IF(SUM(J30)=SUM(J31),K30+1,MATCH(J31,Schedule!$A:$A,0)))</f>
        <v>31</v>
      </c>
      <c r="L31" s="199">
        <f>IF(J31="","",IF(INDEX(Schedule!$1:$1048576,K31,4)=0,IF(SUM(J30)&lt;&gt;SUM(J31),1,SUM(L30)+1),INDEX(Schedule!$1:$1048576,K31,4)))</f>
        <v>1</v>
      </c>
      <c r="M31" s="3" t="str">
        <f t="shared" si="9"/>
        <v>40931_1</v>
      </c>
      <c r="N31" s="178">
        <f>IF(J31="","",INDEX(Schedule!$1:$1048576,K31,2))</f>
        <v>0.41666666666666669</v>
      </c>
      <c r="O31" s="3" t="str">
        <f>IF(J31="","",IF(N31=0,"",RIGHT("00"&amp;HOUR(N31),2)&amp;":"&amp;RIGHT("00"&amp;MINUTE(N31),2)&amp;"_")&amp;INDEX(Schedule!$1:$1048576,K31,5))</f>
        <v>10:00_1/23_項目1</v>
      </c>
      <c r="P31" s="3" t="str">
        <f t="shared" si="4"/>
        <v>40931_10</v>
      </c>
      <c r="Q31" s="3" t="str">
        <f>IF(J31="","",INDEX(Schedule!$1:$1048576,K31,5))</f>
        <v>1/23_項目1</v>
      </c>
    </row>
    <row r="32" spans="1:17" x14ac:dyDescent="0.15">
      <c r="A32" s="128">
        <f t="shared" si="5"/>
        <v>22</v>
      </c>
      <c r="B32" s="1">
        <f t="shared" si="6"/>
        <v>40930</v>
      </c>
      <c r="C32" s="199">
        <f>IF(ISERROR(MATCH(B32,Schedule!$A:$A,0)),"",MATCH(B32,Schedule!$A:$A,0))</f>
        <v>30</v>
      </c>
      <c r="D32" s="199">
        <f t="shared" si="0"/>
        <v>18</v>
      </c>
      <c r="E32" s="199">
        <f t="shared" si="7"/>
        <v>54</v>
      </c>
      <c r="F32" s="1">
        <f t="shared" si="1"/>
        <v>40952</v>
      </c>
      <c r="G32" s="199">
        <f>IF(E32="","",COUNTIF(Schedule!$A:$A,F32))</f>
        <v>1</v>
      </c>
      <c r="H32" s="199">
        <f t="shared" si="2"/>
        <v>24</v>
      </c>
      <c r="I32" s="199">
        <f t="shared" si="8"/>
        <v>30</v>
      </c>
      <c r="J32" s="1">
        <f t="shared" si="3"/>
        <v>40932</v>
      </c>
      <c r="K32" s="199">
        <f>IF(J32="","",IF(SUM(J31)=SUM(J32),K31+1,MATCH(J32,Schedule!$A:$A,0)))</f>
        <v>32</v>
      </c>
      <c r="L32" s="199">
        <f>IF(J32="","",IF(INDEX(Schedule!$1:$1048576,K32,4)=0,IF(SUM(J31)&lt;&gt;SUM(J32),1,SUM(L31)+1),INDEX(Schedule!$1:$1048576,K32,4)))</f>
        <v>1</v>
      </c>
      <c r="M32" s="3" t="str">
        <f t="shared" si="9"/>
        <v>40932_1</v>
      </c>
      <c r="N32" s="178">
        <f>IF(J32="","",INDEX(Schedule!$1:$1048576,K32,2))</f>
        <v>0.41666666666666669</v>
      </c>
      <c r="O32" s="3" t="str">
        <f>IF(J32="","",IF(N32=0,"",RIGHT("00"&amp;HOUR(N32),2)&amp;":"&amp;RIGHT("00"&amp;MINUTE(N32),2)&amp;"_")&amp;INDEX(Schedule!$1:$1048576,K32,5))</f>
        <v>10:00_1/24_項目1</v>
      </c>
      <c r="P32" s="3" t="str">
        <f t="shared" si="4"/>
        <v>40932_10</v>
      </c>
      <c r="Q32" s="3" t="str">
        <f>IF(J32="","",INDEX(Schedule!$1:$1048576,K32,5))</f>
        <v>1/24_項目1</v>
      </c>
    </row>
    <row r="33" spans="1:17" x14ac:dyDescent="0.15">
      <c r="A33" s="128">
        <f t="shared" si="5"/>
        <v>23</v>
      </c>
      <c r="B33" s="1">
        <f t="shared" si="6"/>
        <v>40931</v>
      </c>
      <c r="C33" s="199">
        <f>IF(ISERROR(MATCH(B33,Schedule!$A:$A,0)),"",MATCH(B33,Schedule!$A:$A,0))</f>
        <v>31</v>
      </c>
      <c r="D33" s="199">
        <f t="shared" si="0"/>
        <v>19</v>
      </c>
      <c r="E33" s="199" t="str">
        <f t="shared" si="7"/>
        <v/>
      </c>
      <c r="F33" s="1" t="str">
        <f t="shared" si="1"/>
        <v/>
      </c>
      <c r="G33" s="199" t="str">
        <f>IF(E33="","",COUNTIF(Schedule!$A:$A,F33))</f>
        <v/>
      </c>
      <c r="H33" s="199">
        <f>IF(ROW()=11,1,IF(ISERROR(H32+G32),"",(H32+G32)))</f>
        <v>25</v>
      </c>
      <c r="I33" s="199">
        <f t="shared" si="8"/>
        <v>31</v>
      </c>
      <c r="J33" s="1">
        <f t="shared" si="3"/>
        <v>40933</v>
      </c>
      <c r="K33" s="199">
        <f>IF(J33="","",IF(SUM(J32)=SUM(J33),K32+1,MATCH(J33,Schedule!$A:$A,0)))</f>
        <v>33</v>
      </c>
      <c r="L33" s="199">
        <f>IF(J33="","",IF(INDEX(Schedule!$1:$1048576,K33,4)=0,IF(SUM(J32)&lt;&gt;SUM(J33),1,SUM(L32)+1),INDEX(Schedule!$1:$1048576,K33,4)))</f>
        <v>1</v>
      </c>
      <c r="M33" s="3" t="str">
        <f t="shared" si="9"/>
        <v>40933_1</v>
      </c>
      <c r="N33" s="178">
        <f>IF(J33="","",INDEX(Schedule!$1:$1048576,K33,2))</f>
        <v>0.41666666666666669</v>
      </c>
      <c r="O33" s="3" t="str">
        <f>IF(J33="","",IF(N33=0,"",RIGHT("00"&amp;HOUR(N33),2)&amp;":"&amp;RIGHT("00"&amp;MINUTE(N33),2)&amp;"_")&amp;INDEX(Schedule!$1:$1048576,K33,5))</f>
        <v>10:00_1/25_項目1</v>
      </c>
      <c r="P33" s="3" t="str">
        <f t="shared" si="4"/>
        <v>40933_10</v>
      </c>
      <c r="Q33" s="3" t="str">
        <f>IF(J33="","",INDEX(Schedule!$1:$1048576,K33,5))</f>
        <v>1/25_項目1</v>
      </c>
    </row>
    <row r="34" spans="1:17" x14ac:dyDescent="0.15">
      <c r="A34" s="128">
        <f t="shared" si="5"/>
        <v>24</v>
      </c>
      <c r="B34" s="1">
        <f t="shared" si="6"/>
        <v>40932</v>
      </c>
      <c r="C34" s="199">
        <f>IF(ISERROR(MATCH(B34,Schedule!$A:$A,0)),"",MATCH(B34,Schedule!$A:$A,0))</f>
        <v>32</v>
      </c>
      <c r="D34" s="199">
        <f t="shared" si="0"/>
        <v>20</v>
      </c>
      <c r="E34" s="199" t="str">
        <f t="shared" si="7"/>
        <v/>
      </c>
      <c r="F34" s="1" t="str">
        <f t="shared" si="1"/>
        <v/>
      </c>
      <c r="G34" s="199" t="str">
        <f>IF(E34="","",COUNTIF(Schedule!$A:$A,F34))</f>
        <v/>
      </c>
      <c r="H34" s="199" t="str">
        <f t="shared" ref="H34:H97" si="10">IF(ROW()=11,1,IF(ISERROR(H33+G33),"",(H33+G33)))</f>
        <v/>
      </c>
      <c r="I34" s="199">
        <f t="shared" si="8"/>
        <v>32</v>
      </c>
      <c r="J34" s="1">
        <f t="shared" si="3"/>
        <v>40952</v>
      </c>
      <c r="K34" s="199">
        <f>IF(J34="","",IF(SUM(J33)=SUM(J34),K33+1,MATCH(J34,Schedule!$A:$A,0)))</f>
        <v>34</v>
      </c>
      <c r="L34" s="199">
        <f>IF(J34="","",IF(INDEX(Schedule!$1:$1048576,K34,4)=0,IF(SUM(J33)&lt;&gt;SUM(J34),1,SUM(L33)+1),INDEX(Schedule!$1:$1048576,K34,4)))</f>
        <v>1</v>
      </c>
      <c r="M34" s="3" t="str">
        <f t="shared" si="9"/>
        <v>40952_1</v>
      </c>
      <c r="N34" s="178">
        <f>IF(J34="","",INDEX(Schedule!$1:$1048576,K34,2))</f>
        <v>0</v>
      </c>
      <c r="O34" s="3" t="str">
        <f>IF(J34="","",IF(N34=0,"",RIGHT("00"&amp;HOUR(N34),2)&amp;":"&amp;RIGHT("00"&amp;MINUTE(N34),2)&amp;"_")&amp;INDEX(Schedule!$1:$1048576,K34,5))</f>
        <v>誕生日</v>
      </c>
      <c r="P34" s="3" t="str">
        <f t="shared" si="4"/>
        <v>40952</v>
      </c>
      <c r="Q34" s="3" t="str">
        <f>IF(J34="","",INDEX(Schedule!$1:$1048576,K34,5))</f>
        <v>誕生日</v>
      </c>
    </row>
    <row r="35" spans="1:17" x14ac:dyDescent="0.15">
      <c r="A35" s="128">
        <f t="shared" si="5"/>
        <v>25</v>
      </c>
      <c r="B35" s="1">
        <f t="shared" si="6"/>
        <v>40933</v>
      </c>
      <c r="C35" s="199">
        <f>IF(ISERROR(MATCH(B35,Schedule!$A:$A,0)),"",MATCH(B35,Schedule!$A:$A,0))</f>
        <v>33</v>
      </c>
      <c r="D35" s="199">
        <f t="shared" si="0"/>
        <v>21</v>
      </c>
      <c r="E35" s="199" t="str">
        <f t="shared" si="7"/>
        <v/>
      </c>
      <c r="F35" s="1" t="str">
        <f t="shared" si="1"/>
        <v/>
      </c>
      <c r="G35" s="199" t="str">
        <f>IF(E35="","",COUNTIF(Schedule!$A:$A,F35))</f>
        <v/>
      </c>
      <c r="H35" s="199" t="str">
        <f t="shared" si="10"/>
        <v/>
      </c>
      <c r="I35" s="199">
        <f t="shared" si="8"/>
        <v>33</v>
      </c>
      <c r="J35" s="1" t="str">
        <f t="shared" si="3"/>
        <v/>
      </c>
      <c r="K35" s="199" t="str">
        <f>IF(J35="","",IF(SUM(J34)=SUM(J35),K34+1,MATCH(J35,Schedule!$A:$A,0)))</f>
        <v/>
      </c>
      <c r="L35" s="199" t="str">
        <f>IF(J35="","",IF(INDEX(Schedule!$1:$1048576,K35,4)=0,IF(SUM(J34)&lt;&gt;SUM(J35),1,SUM(L34)+1),INDEX(Schedule!$1:$1048576,K35,4)))</f>
        <v/>
      </c>
      <c r="M35" s="3" t="str">
        <f t="shared" si="9"/>
        <v/>
      </c>
      <c r="N35" s="178" t="str">
        <f>IF(J35="","",INDEX(Schedule!$1:$1048576,K35,2))</f>
        <v/>
      </c>
      <c r="O35" s="3" t="str">
        <f>IF(J35="","",IF(N35=0,"",RIGHT("00"&amp;HOUR(N35),2)&amp;":"&amp;RIGHT("00"&amp;MINUTE(N35),2)&amp;"_")&amp;INDEX(Schedule!$1:$1048576,K35,5))</f>
        <v/>
      </c>
      <c r="P35" s="3" t="str">
        <f t="shared" si="4"/>
        <v/>
      </c>
      <c r="Q35" s="3" t="str">
        <f>IF(J35="","",INDEX(Schedule!$1:$1048576,K35,5))</f>
        <v/>
      </c>
    </row>
    <row r="36" spans="1:17" x14ac:dyDescent="0.15">
      <c r="A36" s="128">
        <f t="shared" si="5"/>
        <v>26</v>
      </c>
      <c r="B36" s="1">
        <f t="shared" si="6"/>
        <v>40934</v>
      </c>
      <c r="C36" s="199" t="str">
        <f>IF(ISERROR(MATCH(B36,Schedule!$A:$A,0)),"",MATCH(B36,Schedule!$A:$A,0))</f>
        <v/>
      </c>
      <c r="D36" s="199" t="str">
        <f t="shared" si="0"/>
        <v/>
      </c>
      <c r="E36" s="199" t="str">
        <f t="shared" si="7"/>
        <v/>
      </c>
      <c r="F36" s="1" t="str">
        <f t="shared" si="1"/>
        <v/>
      </c>
      <c r="G36" s="199" t="str">
        <f>IF(E36="","",COUNTIF(Schedule!$A:$A,F36))</f>
        <v/>
      </c>
      <c r="H36" s="199" t="str">
        <f t="shared" si="10"/>
        <v/>
      </c>
      <c r="I36" s="199" t="str">
        <f t="shared" si="8"/>
        <v/>
      </c>
      <c r="J36" s="1" t="str">
        <f t="shared" si="3"/>
        <v/>
      </c>
      <c r="K36" s="199" t="str">
        <f>IF(J36="","",IF(SUM(J35)=SUM(J36),K35+1,MATCH(J36,Schedule!$A:$A,0)))</f>
        <v/>
      </c>
      <c r="L36" s="199" t="str">
        <f>IF(J36="","",IF(INDEX(Schedule!$1:$1048576,K36,4)=0,IF(SUM(J35)&lt;&gt;SUM(J36),1,SUM(L35)+1),INDEX(Schedule!$1:$1048576,K36,4)))</f>
        <v/>
      </c>
      <c r="M36" s="3" t="str">
        <f t="shared" si="9"/>
        <v/>
      </c>
      <c r="N36" s="178" t="str">
        <f>IF(J36="","",INDEX(Schedule!$1:$1048576,K36,2))</f>
        <v/>
      </c>
      <c r="O36" s="3" t="str">
        <f>IF(J36="","",IF(N36=0,"",RIGHT("00"&amp;HOUR(N36),2)&amp;":"&amp;RIGHT("00"&amp;MINUTE(N36),2)&amp;"_")&amp;INDEX(Schedule!$1:$1048576,K36,5))</f>
        <v/>
      </c>
      <c r="P36" s="3" t="str">
        <f t="shared" si="4"/>
        <v/>
      </c>
      <c r="Q36" s="3" t="str">
        <f>IF(J36="","",INDEX(Schedule!$1:$1048576,K36,5))</f>
        <v/>
      </c>
    </row>
    <row r="37" spans="1:17" x14ac:dyDescent="0.15">
      <c r="A37" s="128">
        <f t="shared" si="5"/>
        <v>27</v>
      </c>
      <c r="B37" s="1">
        <f t="shared" si="6"/>
        <v>40935</v>
      </c>
      <c r="C37" s="199" t="str">
        <f>IF(ISERROR(MATCH(B37,Schedule!$A:$A,0)),"",MATCH(B37,Schedule!$A:$A,0))</f>
        <v/>
      </c>
      <c r="D37" s="199" t="str">
        <f t="shared" si="0"/>
        <v/>
      </c>
      <c r="E37" s="199" t="str">
        <f t="shared" si="7"/>
        <v/>
      </c>
      <c r="F37" s="1" t="str">
        <f t="shared" si="1"/>
        <v/>
      </c>
      <c r="G37" s="199" t="str">
        <f>IF(E37="","",COUNTIF(Schedule!$A:$A,F37))</f>
        <v/>
      </c>
      <c r="H37" s="199" t="str">
        <f t="shared" si="10"/>
        <v/>
      </c>
      <c r="I37" s="199" t="str">
        <f t="shared" si="8"/>
        <v/>
      </c>
      <c r="J37" s="1" t="str">
        <f t="shared" si="3"/>
        <v/>
      </c>
      <c r="K37" s="199" t="str">
        <f>IF(J37="","",IF(SUM(J36)=SUM(J37),K36+1,MATCH(J37,Schedule!$A:$A,0)))</f>
        <v/>
      </c>
      <c r="L37" s="199" t="str">
        <f>IF(J37="","",IF(INDEX(Schedule!$1:$1048576,K37,4)=0,IF(SUM(J36)&lt;&gt;SUM(J37),1,SUM(L36)+1),INDEX(Schedule!$1:$1048576,K37,4)))</f>
        <v/>
      </c>
      <c r="M37" s="3" t="str">
        <f t="shared" si="9"/>
        <v/>
      </c>
      <c r="N37" s="178" t="str">
        <f>IF(J37="","",INDEX(Schedule!$1:$1048576,K37,2))</f>
        <v/>
      </c>
      <c r="O37" s="3" t="str">
        <f>IF(J37="","",IF(N37=0,"",RIGHT("00"&amp;HOUR(N37),2)&amp;":"&amp;RIGHT("00"&amp;MINUTE(N37),2)&amp;"_")&amp;INDEX(Schedule!$1:$1048576,K37,5))</f>
        <v/>
      </c>
      <c r="P37" s="3" t="str">
        <f t="shared" si="4"/>
        <v/>
      </c>
      <c r="Q37" s="3" t="str">
        <f>IF(J37="","",INDEX(Schedule!$1:$1048576,K37,5))</f>
        <v/>
      </c>
    </row>
    <row r="38" spans="1:17" x14ac:dyDescent="0.15">
      <c r="A38" s="128">
        <f t="shared" si="5"/>
        <v>28</v>
      </c>
      <c r="B38" s="1">
        <f t="shared" si="6"/>
        <v>40936</v>
      </c>
      <c r="C38" s="199" t="str">
        <f>IF(ISERROR(MATCH(B38,Schedule!$A:$A,0)),"",MATCH(B38,Schedule!$A:$A,0))</f>
        <v/>
      </c>
      <c r="D38" s="199" t="str">
        <f t="shared" si="0"/>
        <v/>
      </c>
      <c r="E38" s="199" t="str">
        <f t="shared" si="7"/>
        <v/>
      </c>
      <c r="F38" s="1" t="str">
        <f t="shared" si="1"/>
        <v/>
      </c>
      <c r="G38" s="199" t="str">
        <f>IF(E38="","",COUNTIF(Schedule!$A:$A,F38))</f>
        <v/>
      </c>
      <c r="H38" s="199" t="str">
        <f t="shared" si="10"/>
        <v/>
      </c>
      <c r="I38" s="199" t="str">
        <f t="shared" si="8"/>
        <v/>
      </c>
      <c r="J38" s="1" t="str">
        <f t="shared" si="3"/>
        <v/>
      </c>
      <c r="K38" s="199" t="str">
        <f>IF(J38="","",IF(SUM(J37)=SUM(J38),K37+1,MATCH(J38,Schedule!$A:$A,0)))</f>
        <v/>
      </c>
      <c r="L38" s="199" t="str">
        <f>IF(J38="","",IF(INDEX(Schedule!$1:$1048576,K38,4)=0,IF(SUM(J37)&lt;&gt;SUM(J38),1,SUM(L37)+1),INDEX(Schedule!$1:$1048576,K38,4)))</f>
        <v/>
      </c>
      <c r="M38" s="3" t="str">
        <f t="shared" si="9"/>
        <v/>
      </c>
      <c r="N38" s="178" t="str">
        <f>IF(J38="","",INDEX(Schedule!$1:$1048576,K38,2))</f>
        <v/>
      </c>
      <c r="O38" s="3" t="str">
        <f>IF(J38="","",IF(N38=0,"",RIGHT("00"&amp;HOUR(N38),2)&amp;":"&amp;RIGHT("00"&amp;MINUTE(N38),2)&amp;"_")&amp;INDEX(Schedule!$1:$1048576,K38,5))</f>
        <v/>
      </c>
      <c r="P38" s="3" t="str">
        <f t="shared" si="4"/>
        <v/>
      </c>
      <c r="Q38" s="3" t="str">
        <f>IF(J38="","",INDEX(Schedule!$1:$1048576,K38,5))</f>
        <v/>
      </c>
    </row>
    <row r="39" spans="1:17" x14ac:dyDescent="0.15">
      <c r="A39" s="128">
        <f t="shared" si="5"/>
        <v>29</v>
      </c>
      <c r="B39" s="1">
        <f t="shared" si="6"/>
        <v>40937</v>
      </c>
      <c r="C39" s="199" t="str">
        <f>IF(ISERROR(MATCH(B39,Schedule!$A:$A,0)),"",MATCH(B39,Schedule!$A:$A,0))</f>
        <v/>
      </c>
      <c r="D39" s="199" t="str">
        <f t="shared" si="0"/>
        <v/>
      </c>
      <c r="E39" s="199" t="str">
        <f t="shared" si="7"/>
        <v/>
      </c>
      <c r="F39" s="1" t="str">
        <f t="shared" si="1"/>
        <v/>
      </c>
      <c r="G39" s="199" t="str">
        <f>IF(E39="","",COUNTIF(Schedule!$A:$A,F39))</f>
        <v/>
      </c>
      <c r="H39" s="199" t="str">
        <f t="shared" si="10"/>
        <v/>
      </c>
      <c r="I39" s="199" t="str">
        <f t="shared" si="8"/>
        <v/>
      </c>
      <c r="J39" s="1" t="str">
        <f t="shared" si="3"/>
        <v/>
      </c>
      <c r="K39" s="199" t="str">
        <f>IF(J39="","",IF(SUM(J38)=SUM(J39),K38+1,MATCH(J39,Schedule!$A:$A,0)))</f>
        <v/>
      </c>
      <c r="L39" s="199" t="str">
        <f>IF(J39="","",IF(INDEX(Schedule!$1:$1048576,K39,4)=0,IF(SUM(J38)&lt;&gt;SUM(J39),1,SUM(L38)+1),INDEX(Schedule!$1:$1048576,K39,4)))</f>
        <v/>
      </c>
      <c r="M39" s="3" t="str">
        <f t="shared" si="9"/>
        <v/>
      </c>
      <c r="N39" s="178" t="str">
        <f>IF(J39="","",INDEX(Schedule!$1:$1048576,K39,2))</f>
        <v/>
      </c>
      <c r="O39" s="3" t="str">
        <f>IF(J39="","",IF(N39=0,"",RIGHT("00"&amp;HOUR(N39),2)&amp;":"&amp;RIGHT("00"&amp;MINUTE(N39),2)&amp;"_")&amp;INDEX(Schedule!$1:$1048576,K39,5))</f>
        <v/>
      </c>
      <c r="P39" s="3" t="str">
        <f t="shared" si="4"/>
        <v/>
      </c>
      <c r="Q39" s="3" t="str">
        <f>IF(J39="","",INDEX(Schedule!$1:$1048576,K39,5))</f>
        <v/>
      </c>
    </row>
    <row r="40" spans="1:17" x14ac:dyDescent="0.15">
      <c r="A40" s="128">
        <f t="shared" si="5"/>
        <v>30</v>
      </c>
      <c r="B40" s="1">
        <f t="shared" si="6"/>
        <v>40938</v>
      </c>
      <c r="C40" s="199" t="str">
        <f>IF(ISERROR(MATCH(B40,Schedule!$A:$A,0)),"",MATCH(B40,Schedule!$A:$A,0))</f>
        <v/>
      </c>
      <c r="D40" s="199" t="str">
        <f t="shared" si="0"/>
        <v/>
      </c>
      <c r="E40" s="199" t="str">
        <f t="shared" si="7"/>
        <v/>
      </c>
      <c r="F40" s="1" t="str">
        <f t="shared" si="1"/>
        <v/>
      </c>
      <c r="G40" s="199" t="str">
        <f>IF(E40="","",COUNTIF(Schedule!$A:$A,F40))</f>
        <v/>
      </c>
      <c r="H40" s="199" t="str">
        <f t="shared" si="10"/>
        <v/>
      </c>
      <c r="I40" s="199" t="str">
        <f t="shared" si="8"/>
        <v/>
      </c>
      <c r="J40" s="1" t="str">
        <f t="shared" si="3"/>
        <v/>
      </c>
      <c r="K40" s="199" t="str">
        <f>IF(J40="","",IF(SUM(J39)=SUM(J40),K39+1,MATCH(J40,Schedule!$A:$A,0)))</f>
        <v/>
      </c>
      <c r="L40" s="199" t="str">
        <f>IF(J40="","",IF(INDEX(Schedule!$1:$1048576,K40,4)=0,IF(SUM(J39)&lt;&gt;SUM(J40),1,SUM(L39)+1),INDEX(Schedule!$1:$1048576,K40,4)))</f>
        <v/>
      </c>
      <c r="M40" s="3" t="str">
        <f t="shared" si="9"/>
        <v/>
      </c>
      <c r="N40" s="178" t="str">
        <f>IF(J40="","",INDEX(Schedule!$1:$1048576,K40,2))</f>
        <v/>
      </c>
      <c r="O40" s="3" t="str">
        <f>IF(J40="","",IF(N40=0,"",RIGHT("00"&amp;HOUR(N40),2)&amp;":"&amp;RIGHT("00"&amp;MINUTE(N40),2)&amp;"_")&amp;INDEX(Schedule!$1:$1048576,K40,5))</f>
        <v/>
      </c>
      <c r="P40" s="3" t="str">
        <f t="shared" si="4"/>
        <v/>
      </c>
      <c r="Q40" s="3" t="str">
        <f>IF(J40="","",INDEX(Schedule!$1:$1048576,K40,5))</f>
        <v/>
      </c>
    </row>
    <row r="41" spans="1:17" x14ac:dyDescent="0.15">
      <c r="A41" s="128">
        <f t="shared" si="5"/>
        <v>31</v>
      </c>
      <c r="B41" s="1">
        <f t="shared" si="6"/>
        <v>40939</v>
      </c>
      <c r="C41" s="199" t="str">
        <f>IF(ISERROR(MATCH(B41,Schedule!$A:$A,0)),"",MATCH(B41,Schedule!$A:$A,0))</f>
        <v/>
      </c>
      <c r="D41" s="199" t="str">
        <f t="shared" si="0"/>
        <v/>
      </c>
      <c r="E41" s="199" t="str">
        <f t="shared" si="7"/>
        <v/>
      </c>
      <c r="F41" s="1" t="str">
        <f t="shared" si="1"/>
        <v/>
      </c>
      <c r="G41" s="199" t="str">
        <f>IF(E41="","",COUNTIF(Schedule!$A:$A,F41))</f>
        <v/>
      </c>
      <c r="H41" s="199" t="str">
        <f t="shared" si="10"/>
        <v/>
      </c>
      <c r="I41" s="199" t="str">
        <f t="shared" si="8"/>
        <v/>
      </c>
      <c r="J41" s="1" t="str">
        <f t="shared" si="3"/>
        <v/>
      </c>
      <c r="K41" s="199" t="str">
        <f>IF(J41="","",IF(SUM(J40)=SUM(J41),K40+1,MATCH(J41,Schedule!$A:$A,0)))</f>
        <v/>
      </c>
      <c r="L41" s="199" t="str">
        <f>IF(J41="","",IF(INDEX(Schedule!$1:$1048576,K41,4)=0,IF(SUM(J40)&lt;&gt;SUM(J41),1,SUM(L40)+1),INDEX(Schedule!$1:$1048576,K41,4)))</f>
        <v/>
      </c>
      <c r="M41" s="3" t="str">
        <f t="shared" si="9"/>
        <v/>
      </c>
      <c r="N41" s="178" t="str">
        <f>IF(J41="","",INDEX(Schedule!$1:$1048576,K41,2))</f>
        <v/>
      </c>
      <c r="O41" s="3" t="str">
        <f>IF(J41="","",IF(N41=0,"",RIGHT("00"&amp;HOUR(N41),2)&amp;":"&amp;RIGHT("00"&amp;MINUTE(N41),2)&amp;"_")&amp;INDEX(Schedule!$1:$1048576,K41,5))</f>
        <v/>
      </c>
      <c r="P41" s="3" t="str">
        <f t="shared" si="4"/>
        <v/>
      </c>
      <c r="Q41" s="3" t="str">
        <f>IF(J41="","",INDEX(Schedule!$1:$1048576,K41,5))</f>
        <v/>
      </c>
    </row>
    <row r="42" spans="1:17" x14ac:dyDescent="0.15">
      <c r="A42" s="128">
        <f t="shared" si="5"/>
        <v>32</v>
      </c>
      <c r="B42" s="1">
        <f t="shared" si="6"/>
        <v>40940</v>
      </c>
      <c r="C42" s="199" t="str">
        <f>IF(ISERROR(MATCH(B42,Schedule!$A:$A,0)),"",MATCH(B42,Schedule!$A:$A,0))</f>
        <v/>
      </c>
      <c r="D42" s="199" t="str">
        <f t="shared" si="0"/>
        <v/>
      </c>
      <c r="E42" s="199" t="str">
        <f t="shared" si="7"/>
        <v/>
      </c>
      <c r="F42" s="1" t="str">
        <f t="shared" si="1"/>
        <v/>
      </c>
      <c r="G42" s="199" t="str">
        <f>IF(E42="","",COUNTIF(Schedule!$A:$A,F42))</f>
        <v/>
      </c>
      <c r="H42" s="199" t="str">
        <f t="shared" si="10"/>
        <v/>
      </c>
      <c r="I42" s="199" t="str">
        <f t="shared" si="8"/>
        <v/>
      </c>
      <c r="J42" s="1" t="str">
        <f t="shared" si="3"/>
        <v/>
      </c>
      <c r="K42" s="199" t="str">
        <f>IF(J42="","",IF(SUM(J41)=SUM(J42),K41+1,MATCH(J42,Schedule!$A:$A,0)))</f>
        <v/>
      </c>
      <c r="L42" s="199" t="str">
        <f>IF(J42="","",IF(INDEX(Schedule!$1:$1048576,K42,4)=0,IF(SUM(J41)&lt;&gt;SUM(J42),1,SUM(L41)+1),INDEX(Schedule!$1:$1048576,K42,4)))</f>
        <v/>
      </c>
      <c r="M42" s="3" t="str">
        <f t="shared" si="9"/>
        <v/>
      </c>
      <c r="N42" s="178" t="str">
        <f>IF(J42="","",INDEX(Schedule!$1:$1048576,K42,2))</f>
        <v/>
      </c>
      <c r="O42" s="3" t="str">
        <f>IF(J42="","",IF(N42=0,"",RIGHT("00"&amp;HOUR(N42),2)&amp;":"&amp;RIGHT("00"&amp;MINUTE(N42),2)&amp;"_")&amp;INDEX(Schedule!$1:$1048576,K42,5))</f>
        <v/>
      </c>
      <c r="P42" s="3" t="str">
        <f t="shared" si="4"/>
        <v/>
      </c>
      <c r="Q42" s="3" t="str">
        <f>IF(J42="","",INDEX(Schedule!$1:$1048576,K42,5))</f>
        <v/>
      </c>
    </row>
    <row r="43" spans="1:17" x14ac:dyDescent="0.15">
      <c r="A43" s="128">
        <f t="shared" si="5"/>
        <v>33</v>
      </c>
      <c r="B43" s="1">
        <f t="shared" si="6"/>
        <v>40941</v>
      </c>
      <c r="C43" s="199" t="str">
        <f>IF(ISERROR(MATCH(B43,Schedule!$A:$A,0)),"",MATCH(B43,Schedule!$A:$A,0))</f>
        <v/>
      </c>
      <c r="D43" s="199" t="str">
        <f t="shared" si="0"/>
        <v/>
      </c>
      <c r="E43" s="199" t="str">
        <f t="shared" si="7"/>
        <v/>
      </c>
      <c r="F43" s="1" t="str">
        <f t="shared" ref="F43:F74" si="11">IF(E43="","",INDEX($1:$1048576,E43,2))</f>
        <v/>
      </c>
      <c r="G43" s="199" t="str">
        <f>IF(E43="","",COUNTIF(Schedule!$A:$A,F43))</f>
        <v/>
      </c>
      <c r="H43" s="199" t="str">
        <f t="shared" si="10"/>
        <v/>
      </c>
      <c r="I43" s="199" t="str">
        <f t="shared" si="8"/>
        <v/>
      </c>
      <c r="J43" s="1" t="str">
        <f t="shared" ref="J43:J74" si="12">IF(AND(I43="",J42=""),"",IF(ISERROR(INDEX($1:$1048576,I43,6)),J42,INDEX($1:$1048576,I43,6)))</f>
        <v/>
      </c>
      <c r="K43" s="199" t="str">
        <f>IF(J43="","",IF(SUM(J42)=SUM(J43),K42+1,MATCH(J43,Schedule!$A:$A,0)))</f>
        <v/>
      </c>
      <c r="L43" s="199" t="str">
        <f>IF(J43="","",IF(INDEX(Schedule!$1:$1048576,K43,4)=0,IF(SUM(J42)&lt;&gt;SUM(J43),1,SUM(L42)+1),INDEX(Schedule!$1:$1048576,K43,4)))</f>
        <v/>
      </c>
      <c r="M43" s="3" t="str">
        <f t="shared" si="9"/>
        <v/>
      </c>
      <c r="N43" s="178" t="str">
        <f>IF(J43="","",INDEX(Schedule!$1:$1048576,K43,2))</f>
        <v/>
      </c>
      <c r="O43" s="3" t="str">
        <f>IF(J43="","",IF(N43=0,"",RIGHT("00"&amp;HOUR(N43),2)&amp;":"&amp;RIGHT("00"&amp;MINUTE(N43),2)&amp;"_")&amp;INDEX(Schedule!$1:$1048576,K43,5))</f>
        <v/>
      </c>
      <c r="P43" s="3" t="str">
        <f t="shared" ref="P43:P74" si="13">IF(J43="","",J43&amp;IF(N43=0,"","_"&amp;HOUR(N43)))</f>
        <v/>
      </c>
      <c r="Q43" s="3" t="str">
        <f>IF(J43="","",INDEX(Schedule!$1:$1048576,K43,5))</f>
        <v/>
      </c>
    </row>
    <row r="44" spans="1:17" x14ac:dyDescent="0.15">
      <c r="A44" s="128">
        <f t="shared" si="5"/>
        <v>34</v>
      </c>
      <c r="B44" s="1">
        <f t="shared" ref="B44:B75" si="14">IF(B43="","",IF((B43+1)&gt;$B$9,"",B43+1))</f>
        <v>40942</v>
      </c>
      <c r="C44" s="199" t="str">
        <f>IF(ISERROR(MATCH(B44,Schedule!$A:$A,0)),"",MATCH(B44,Schedule!$A:$A,0))</f>
        <v/>
      </c>
      <c r="D44" s="199" t="str">
        <f t="shared" si="0"/>
        <v/>
      </c>
      <c r="E44" s="199" t="str">
        <f t="shared" si="7"/>
        <v/>
      </c>
      <c r="F44" s="1" t="str">
        <f t="shared" si="11"/>
        <v/>
      </c>
      <c r="G44" s="199" t="str">
        <f>IF(E44="","",COUNTIF(Schedule!$A:$A,F44))</f>
        <v/>
      </c>
      <c r="H44" s="199" t="str">
        <f t="shared" si="10"/>
        <v/>
      </c>
      <c r="I44" s="199" t="str">
        <f t="shared" si="8"/>
        <v/>
      </c>
      <c r="J44" s="1" t="str">
        <f t="shared" si="12"/>
        <v/>
      </c>
      <c r="K44" s="199" t="str">
        <f>IF(J44="","",IF(SUM(J43)=SUM(J44),K43+1,MATCH(J44,Schedule!$A:$A,0)))</f>
        <v/>
      </c>
      <c r="L44" s="199" t="str">
        <f>IF(J44="","",IF(INDEX(Schedule!$1:$1048576,K44,4)=0,IF(SUM(J43)&lt;&gt;SUM(J44),1,SUM(L43)+1),INDEX(Schedule!$1:$1048576,K44,4)))</f>
        <v/>
      </c>
      <c r="M44" s="3" t="str">
        <f t="shared" si="9"/>
        <v/>
      </c>
      <c r="N44" s="178" t="str">
        <f>IF(J44="","",INDEX(Schedule!$1:$1048576,K44,2))</f>
        <v/>
      </c>
      <c r="O44" s="3" t="str">
        <f>IF(J44="","",IF(N44=0,"",RIGHT("00"&amp;HOUR(N44),2)&amp;":"&amp;RIGHT("00"&amp;MINUTE(N44),2)&amp;"_")&amp;INDEX(Schedule!$1:$1048576,K44,5))</f>
        <v/>
      </c>
      <c r="P44" s="3" t="str">
        <f t="shared" si="13"/>
        <v/>
      </c>
      <c r="Q44" s="3" t="str">
        <f>IF(J44="","",INDEX(Schedule!$1:$1048576,K44,5))</f>
        <v/>
      </c>
    </row>
    <row r="45" spans="1:17" x14ac:dyDescent="0.15">
      <c r="A45" s="128">
        <f t="shared" si="5"/>
        <v>35</v>
      </c>
      <c r="B45" s="1">
        <f t="shared" si="14"/>
        <v>40943</v>
      </c>
      <c r="C45" s="199" t="str">
        <f>IF(ISERROR(MATCH(B45,Schedule!$A:$A,0)),"",MATCH(B45,Schedule!$A:$A,0))</f>
        <v/>
      </c>
      <c r="D45" s="199" t="str">
        <f t="shared" si="0"/>
        <v/>
      </c>
      <c r="E45" s="199" t="str">
        <f t="shared" si="7"/>
        <v/>
      </c>
      <c r="F45" s="1" t="str">
        <f t="shared" si="11"/>
        <v/>
      </c>
      <c r="G45" s="199" t="str">
        <f>IF(E45="","",COUNTIF(Schedule!$A:$A,F45))</f>
        <v/>
      </c>
      <c r="H45" s="199" t="str">
        <f t="shared" si="10"/>
        <v/>
      </c>
      <c r="I45" s="199" t="str">
        <f t="shared" si="8"/>
        <v/>
      </c>
      <c r="J45" s="1" t="str">
        <f t="shared" si="12"/>
        <v/>
      </c>
      <c r="K45" s="199" t="str">
        <f>IF(J45="","",IF(SUM(J44)=SUM(J45),K44+1,MATCH(J45,Schedule!$A:$A,0)))</f>
        <v/>
      </c>
      <c r="L45" s="199" t="str">
        <f>IF(J45="","",IF(INDEX(Schedule!$1:$1048576,K45,4)=0,IF(SUM(J44)&lt;&gt;SUM(J45),1,SUM(L44)+1),INDEX(Schedule!$1:$1048576,K45,4)))</f>
        <v/>
      </c>
      <c r="M45" s="3" t="str">
        <f t="shared" si="9"/>
        <v/>
      </c>
      <c r="N45" s="178" t="str">
        <f>IF(J45="","",INDEX(Schedule!$1:$1048576,K45,2))</f>
        <v/>
      </c>
      <c r="O45" s="3" t="str">
        <f>IF(J45="","",IF(N45=0,"",RIGHT("00"&amp;HOUR(N45),2)&amp;":"&amp;RIGHT("00"&amp;MINUTE(N45),2)&amp;"_")&amp;INDEX(Schedule!$1:$1048576,K45,5))</f>
        <v/>
      </c>
      <c r="P45" s="3" t="str">
        <f t="shared" si="13"/>
        <v/>
      </c>
      <c r="Q45" s="3" t="str">
        <f>IF(J45="","",INDEX(Schedule!$1:$1048576,K45,5))</f>
        <v/>
      </c>
    </row>
    <row r="46" spans="1:17" x14ac:dyDescent="0.15">
      <c r="A46" s="128">
        <f t="shared" si="5"/>
        <v>36</v>
      </c>
      <c r="B46" s="1">
        <f t="shared" si="14"/>
        <v>40944</v>
      </c>
      <c r="C46" s="199" t="str">
        <f>IF(ISERROR(MATCH(B46,Schedule!$A:$A,0)),"",MATCH(B46,Schedule!$A:$A,0))</f>
        <v/>
      </c>
      <c r="D46" s="199" t="str">
        <f t="shared" si="0"/>
        <v/>
      </c>
      <c r="E46" s="199" t="str">
        <f t="shared" si="7"/>
        <v/>
      </c>
      <c r="F46" s="1" t="str">
        <f t="shared" si="11"/>
        <v/>
      </c>
      <c r="G46" s="199" t="str">
        <f>IF(E46="","",COUNTIF(Schedule!$A:$A,F46))</f>
        <v/>
      </c>
      <c r="H46" s="199" t="str">
        <f t="shared" si="10"/>
        <v/>
      </c>
      <c r="I46" s="199" t="str">
        <f t="shared" si="8"/>
        <v/>
      </c>
      <c r="J46" s="1" t="str">
        <f t="shared" si="12"/>
        <v/>
      </c>
      <c r="K46" s="199" t="str">
        <f>IF(J46="","",IF(SUM(J45)=SUM(J46),K45+1,MATCH(J46,Schedule!$A:$A,0)))</f>
        <v/>
      </c>
      <c r="L46" s="199" t="str">
        <f>IF(J46="","",IF(INDEX(Schedule!$1:$1048576,K46,4)=0,IF(SUM(J45)&lt;&gt;SUM(J46),1,SUM(L45)+1),INDEX(Schedule!$1:$1048576,K46,4)))</f>
        <v/>
      </c>
      <c r="M46" s="3" t="str">
        <f t="shared" si="9"/>
        <v/>
      </c>
      <c r="N46" s="178" t="str">
        <f>IF(J46="","",INDEX(Schedule!$1:$1048576,K46,2))</f>
        <v/>
      </c>
      <c r="O46" s="3" t="str">
        <f>IF(J46="","",IF(N46=0,"",RIGHT("00"&amp;HOUR(N46),2)&amp;":"&amp;RIGHT("00"&amp;MINUTE(N46),2)&amp;"_")&amp;INDEX(Schedule!$1:$1048576,K46,5))</f>
        <v/>
      </c>
      <c r="P46" s="3" t="str">
        <f t="shared" si="13"/>
        <v/>
      </c>
      <c r="Q46" s="3" t="str">
        <f>IF(J46="","",INDEX(Schedule!$1:$1048576,K46,5))</f>
        <v/>
      </c>
    </row>
    <row r="47" spans="1:17" x14ac:dyDescent="0.15">
      <c r="A47" s="128">
        <f t="shared" si="5"/>
        <v>37</v>
      </c>
      <c r="B47" s="1">
        <f t="shared" si="14"/>
        <v>40945</v>
      </c>
      <c r="C47" s="199" t="str">
        <f>IF(ISERROR(MATCH(B47,Schedule!$A:$A,0)),"",MATCH(B47,Schedule!$A:$A,0))</f>
        <v/>
      </c>
      <c r="D47" s="199" t="str">
        <f t="shared" si="0"/>
        <v/>
      </c>
      <c r="E47" s="199" t="str">
        <f t="shared" si="7"/>
        <v/>
      </c>
      <c r="F47" s="1" t="str">
        <f t="shared" si="11"/>
        <v/>
      </c>
      <c r="G47" s="199" t="str">
        <f>IF(E47="","",COUNTIF(Schedule!$A:$A,F47))</f>
        <v/>
      </c>
      <c r="H47" s="199" t="str">
        <f t="shared" si="10"/>
        <v/>
      </c>
      <c r="I47" s="199" t="str">
        <f t="shared" si="8"/>
        <v/>
      </c>
      <c r="J47" s="1" t="str">
        <f t="shared" si="12"/>
        <v/>
      </c>
      <c r="K47" s="199" t="str">
        <f>IF(J47="","",IF(SUM(J46)=SUM(J47),K46+1,MATCH(J47,Schedule!$A:$A,0)))</f>
        <v/>
      </c>
      <c r="L47" s="199" t="str">
        <f>IF(J47="","",IF(INDEX(Schedule!$1:$1048576,K47,4)=0,IF(SUM(J46)&lt;&gt;SUM(J47),1,SUM(L46)+1),INDEX(Schedule!$1:$1048576,K47,4)))</f>
        <v/>
      </c>
      <c r="M47" s="3" t="str">
        <f t="shared" si="9"/>
        <v/>
      </c>
      <c r="N47" s="178" t="str">
        <f>IF(J47="","",INDEX(Schedule!$1:$1048576,K47,2))</f>
        <v/>
      </c>
      <c r="O47" s="3" t="str">
        <f>IF(J47="","",IF(N47=0,"",RIGHT("00"&amp;HOUR(N47),2)&amp;":"&amp;RIGHT("00"&amp;MINUTE(N47),2)&amp;"_")&amp;INDEX(Schedule!$1:$1048576,K47,5))</f>
        <v/>
      </c>
      <c r="P47" s="3" t="str">
        <f t="shared" si="13"/>
        <v/>
      </c>
      <c r="Q47" s="3" t="str">
        <f>IF(J47="","",INDEX(Schedule!$1:$1048576,K47,5))</f>
        <v/>
      </c>
    </row>
    <row r="48" spans="1:17" x14ac:dyDescent="0.15">
      <c r="A48" s="128">
        <f t="shared" si="5"/>
        <v>38</v>
      </c>
      <c r="B48" s="1">
        <f t="shared" si="14"/>
        <v>40946</v>
      </c>
      <c r="C48" s="199" t="str">
        <f>IF(ISERROR(MATCH(B48,Schedule!$A:$A,0)),"",MATCH(B48,Schedule!$A:$A,0))</f>
        <v/>
      </c>
      <c r="D48" s="199" t="str">
        <f t="shared" si="0"/>
        <v/>
      </c>
      <c r="E48" s="199" t="str">
        <f t="shared" si="7"/>
        <v/>
      </c>
      <c r="F48" s="1" t="str">
        <f t="shared" si="11"/>
        <v/>
      </c>
      <c r="G48" s="199" t="str">
        <f>IF(E48="","",COUNTIF(Schedule!$A:$A,F48))</f>
        <v/>
      </c>
      <c r="H48" s="199" t="str">
        <f t="shared" si="10"/>
        <v/>
      </c>
      <c r="I48" s="199" t="str">
        <f t="shared" si="8"/>
        <v/>
      </c>
      <c r="J48" s="1" t="str">
        <f t="shared" si="12"/>
        <v/>
      </c>
      <c r="K48" s="199" t="str">
        <f>IF(J48="","",IF(SUM(J47)=SUM(J48),K47+1,MATCH(J48,Schedule!$A:$A,0)))</f>
        <v/>
      </c>
      <c r="L48" s="199" t="str">
        <f>IF(J48="","",IF(INDEX(Schedule!$1:$1048576,K48,4)=0,IF(SUM(J47)&lt;&gt;SUM(J48),1,SUM(L47)+1),INDEX(Schedule!$1:$1048576,K48,4)))</f>
        <v/>
      </c>
      <c r="M48" s="3" t="str">
        <f t="shared" si="9"/>
        <v/>
      </c>
      <c r="N48" s="178" t="str">
        <f>IF(J48="","",INDEX(Schedule!$1:$1048576,K48,2))</f>
        <v/>
      </c>
      <c r="O48" s="3" t="str">
        <f>IF(J48="","",IF(N48=0,"",RIGHT("00"&amp;HOUR(N48),2)&amp;":"&amp;RIGHT("00"&amp;MINUTE(N48),2)&amp;"_")&amp;INDEX(Schedule!$1:$1048576,K48,5))</f>
        <v/>
      </c>
      <c r="P48" s="3" t="str">
        <f t="shared" si="13"/>
        <v/>
      </c>
      <c r="Q48" s="3" t="str">
        <f>IF(J48="","",INDEX(Schedule!$1:$1048576,K48,5))</f>
        <v/>
      </c>
    </row>
    <row r="49" spans="1:17" x14ac:dyDescent="0.15">
      <c r="A49" s="128">
        <f t="shared" si="5"/>
        <v>39</v>
      </c>
      <c r="B49" s="1">
        <f t="shared" si="14"/>
        <v>40947</v>
      </c>
      <c r="C49" s="199" t="str">
        <f>IF(ISERROR(MATCH(B49,Schedule!$A:$A,0)),"",MATCH(B49,Schedule!$A:$A,0))</f>
        <v/>
      </c>
      <c r="D49" s="199" t="str">
        <f t="shared" si="0"/>
        <v/>
      </c>
      <c r="E49" s="199" t="str">
        <f t="shared" si="7"/>
        <v/>
      </c>
      <c r="F49" s="1" t="str">
        <f t="shared" si="11"/>
        <v/>
      </c>
      <c r="G49" s="199" t="str">
        <f>IF(E49="","",COUNTIF(Schedule!$A:$A,F49))</f>
        <v/>
      </c>
      <c r="H49" s="199" t="str">
        <f t="shared" si="10"/>
        <v/>
      </c>
      <c r="I49" s="199" t="str">
        <f t="shared" si="8"/>
        <v/>
      </c>
      <c r="J49" s="1" t="str">
        <f t="shared" si="12"/>
        <v/>
      </c>
      <c r="K49" s="199" t="str">
        <f>IF(J49="","",IF(SUM(J48)=SUM(J49),K48+1,MATCH(J49,Schedule!$A:$A,0)))</f>
        <v/>
      </c>
      <c r="L49" s="199" t="str">
        <f>IF(J49="","",IF(INDEX(Schedule!$1:$1048576,K49,4)=0,IF(SUM(J48)&lt;&gt;SUM(J49),1,SUM(L48)+1),INDEX(Schedule!$1:$1048576,K49,4)))</f>
        <v/>
      </c>
      <c r="M49" s="3" t="str">
        <f t="shared" si="9"/>
        <v/>
      </c>
      <c r="N49" s="178" t="str">
        <f>IF(J49="","",INDEX(Schedule!$1:$1048576,K49,2))</f>
        <v/>
      </c>
      <c r="O49" s="3" t="str">
        <f>IF(J49="","",IF(N49=0,"",RIGHT("00"&amp;HOUR(N49),2)&amp;":"&amp;RIGHT("00"&amp;MINUTE(N49),2)&amp;"_")&amp;INDEX(Schedule!$1:$1048576,K49,5))</f>
        <v/>
      </c>
      <c r="P49" s="3" t="str">
        <f t="shared" si="13"/>
        <v/>
      </c>
      <c r="Q49" s="3" t="str">
        <f>IF(J49="","",INDEX(Schedule!$1:$1048576,K49,5))</f>
        <v/>
      </c>
    </row>
    <row r="50" spans="1:17" x14ac:dyDescent="0.15">
      <c r="A50" s="128">
        <f t="shared" si="5"/>
        <v>40</v>
      </c>
      <c r="B50" s="1">
        <f t="shared" si="14"/>
        <v>40948</v>
      </c>
      <c r="C50" s="199" t="str">
        <f>IF(ISERROR(MATCH(B50,Schedule!$A:$A,0)),"",MATCH(B50,Schedule!$A:$A,0))</f>
        <v/>
      </c>
      <c r="D50" s="199" t="str">
        <f t="shared" si="0"/>
        <v/>
      </c>
      <c r="E50" s="199" t="str">
        <f t="shared" si="7"/>
        <v/>
      </c>
      <c r="F50" s="1" t="str">
        <f t="shared" si="11"/>
        <v/>
      </c>
      <c r="G50" s="199" t="str">
        <f>IF(E50="","",COUNTIF(Schedule!$A:$A,F50))</f>
        <v/>
      </c>
      <c r="H50" s="199" t="str">
        <f t="shared" si="10"/>
        <v/>
      </c>
      <c r="I50" s="199" t="str">
        <f t="shared" si="8"/>
        <v/>
      </c>
      <c r="J50" s="1" t="str">
        <f t="shared" si="12"/>
        <v/>
      </c>
      <c r="K50" s="199" t="str">
        <f>IF(J50="","",IF(SUM(J49)=SUM(J50),K49+1,MATCH(J50,Schedule!$A:$A,0)))</f>
        <v/>
      </c>
      <c r="L50" s="199" t="str">
        <f>IF(J50="","",IF(INDEX(Schedule!$1:$1048576,K50,4)=0,IF(SUM(J49)&lt;&gt;SUM(J50),1,SUM(L49)+1),INDEX(Schedule!$1:$1048576,K50,4)))</f>
        <v/>
      </c>
      <c r="M50" s="3" t="str">
        <f t="shared" si="9"/>
        <v/>
      </c>
      <c r="N50" s="178" t="str">
        <f>IF(J50="","",INDEX(Schedule!$1:$1048576,K50,2))</f>
        <v/>
      </c>
      <c r="O50" s="3" t="str">
        <f>IF(J50="","",IF(N50=0,"",RIGHT("00"&amp;HOUR(N50),2)&amp;":"&amp;RIGHT("00"&amp;MINUTE(N50),2)&amp;"_")&amp;INDEX(Schedule!$1:$1048576,K50,5))</f>
        <v/>
      </c>
      <c r="P50" s="3" t="str">
        <f t="shared" si="13"/>
        <v/>
      </c>
      <c r="Q50" s="3" t="str">
        <f>IF(J50="","",INDEX(Schedule!$1:$1048576,K50,5))</f>
        <v/>
      </c>
    </row>
    <row r="51" spans="1:17" x14ac:dyDescent="0.15">
      <c r="A51" s="128">
        <f t="shared" si="5"/>
        <v>41</v>
      </c>
      <c r="B51" s="1">
        <f t="shared" si="14"/>
        <v>40949</v>
      </c>
      <c r="C51" s="199" t="str">
        <f>IF(ISERROR(MATCH(B51,Schedule!$A:$A,0)),"",MATCH(B51,Schedule!$A:$A,0))</f>
        <v/>
      </c>
      <c r="D51" s="199" t="str">
        <f t="shared" si="0"/>
        <v/>
      </c>
      <c r="E51" s="199" t="str">
        <f t="shared" si="7"/>
        <v/>
      </c>
      <c r="F51" s="1" t="str">
        <f t="shared" si="11"/>
        <v/>
      </c>
      <c r="G51" s="199" t="str">
        <f>IF(E51="","",COUNTIF(Schedule!$A:$A,F51))</f>
        <v/>
      </c>
      <c r="H51" s="199" t="str">
        <f t="shared" si="10"/>
        <v/>
      </c>
      <c r="I51" s="199" t="str">
        <f t="shared" si="8"/>
        <v/>
      </c>
      <c r="J51" s="1" t="str">
        <f t="shared" si="12"/>
        <v/>
      </c>
      <c r="K51" s="199" t="str">
        <f>IF(J51="","",IF(SUM(J50)=SUM(J51),K50+1,MATCH(J51,Schedule!$A:$A,0)))</f>
        <v/>
      </c>
      <c r="L51" s="199" t="str">
        <f>IF(J51="","",IF(INDEX(Schedule!$1:$1048576,K51,4)=0,IF(SUM(J50)&lt;&gt;SUM(J51),1,SUM(L50)+1),INDEX(Schedule!$1:$1048576,K51,4)))</f>
        <v/>
      </c>
      <c r="M51" s="3" t="str">
        <f t="shared" si="9"/>
        <v/>
      </c>
      <c r="N51" s="178" t="str">
        <f>IF(J51="","",INDEX(Schedule!$1:$1048576,K51,2))</f>
        <v/>
      </c>
      <c r="O51" s="3" t="str">
        <f>IF(J51="","",IF(N51=0,"",RIGHT("00"&amp;HOUR(N51),2)&amp;":"&amp;RIGHT("00"&amp;MINUTE(N51),2)&amp;"_")&amp;INDEX(Schedule!$1:$1048576,K51,5))</f>
        <v/>
      </c>
      <c r="P51" s="3" t="str">
        <f t="shared" si="13"/>
        <v/>
      </c>
      <c r="Q51" s="3" t="str">
        <f>IF(J51="","",INDEX(Schedule!$1:$1048576,K51,5))</f>
        <v/>
      </c>
    </row>
    <row r="52" spans="1:17" x14ac:dyDescent="0.15">
      <c r="A52" s="128">
        <f t="shared" si="5"/>
        <v>42</v>
      </c>
      <c r="B52" s="1">
        <f t="shared" si="14"/>
        <v>40950</v>
      </c>
      <c r="C52" s="199" t="str">
        <f>IF(ISERROR(MATCH(B52,Schedule!$A:$A,0)),"",MATCH(B52,Schedule!$A:$A,0))</f>
        <v/>
      </c>
      <c r="D52" s="199" t="str">
        <f t="shared" si="0"/>
        <v/>
      </c>
      <c r="E52" s="199" t="str">
        <f t="shared" si="7"/>
        <v/>
      </c>
      <c r="F52" s="1" t="str">
        <f t="shared" si="11"/>
        <v/>
      </c>
      <c r="G52" s="199" t="str">
        <f>IF(E52="","",COUNTIF(Schedule!$A:$A,F52))</f>
        <v/>
      </c>
      <c r="H52" s="199" t="str">
        <f t="shared" si="10"/>
        <v/>
      </c>
      <c r="I52" s="199" t="str">
        <f t="shared" si="8"/>
        <v/>
      </c>
      <c r="J52" s="1" t="str">
        <f t="shared" si="12"/>
        <v/>
      </c>
      <c r="K52" s="199" t="str">
        <f>IF(J52="","",IF(SUM(J51)=SUM(J52),K51+1,MATCH(J52,Schedule!$A:$A,0)))</f>
        <v/>
      </c>
      <c r="L52" s="199" t="str">
        <f>IF(J52="","",IF(INDEX(Schedule!$1:$1048576,K52,4)=0,IF(SUM(J51)&lt;&gt;SUM(J52),1,SUM(L51)+1),INDEX(Schedule!$1:$1048576,K52,4)))</f>
        <v/>
      </c>
      <c r="M52" s="3" t="str">
        <f t="shared" si="9"/>
        <v/>
      </c>
      <c r="N52" s="178" t="str">
        <f>IF(J52="","",INDEX(Schedule!$1:$1048576,K52,2))</f>
        <v/>
      </c>
      <c r="O52" s="3" t="str">
        <f>IF(J52="","",IF(N52=0,"",RIGHT("00"&amp;HOUR(N52),2)&amp;":"&amp;RIGHT("00"&amp;MINUTE(N52),2)&amp;"_")&amp;INDEX(Schedule!$1:$1048576,K52,5))</f>
        <v/>
      </c>
      <c r="P52" s="3" t="str">
        <f t="shared" si="13"/>
        <v/>
      </c>
      <c r="Q52" s="3" t="str">
        <f>IF(J52="","",INDEX(Schedule!$1:$1048576,K52,5))</f>
        <v/>
      </c>
    </row>
    <row r="53" spans="1:17" x14ac:dyDescent="0.15">
      <c r="A53" s="128">
        <f t="shared" si="5"/>
        <v>43</v>
      </c>
      <c r="B53" s="1">
        <f t="shared" si="14"/>
        <v>40951</v>
      </c>
      <c r="C53" s="199" t="str">
        <f>IF(ISERROR(MATCH(B53,Schedule!$A:$A,0)),"",MATCH(B53,Schedule!$A:$A,0))</f>
        <v/>
      </c>
      <c r="D53" s="199" t="str">
        <f t="shared" si="0"/>
        <v/>
      </c>
      <c r="E53" s="199" t="str">
        <f t="shared" si="7"/>
        <v/>
      </c>
      <c r="F53" s="1" t="str">
        <f t="shared" si="11"/>
        <v/>
      </c>
      <c r="G53" s="199" t="str">
        <f>IF(E53="","",COUNTIF(Schedule!$A:$A,F53))</f>
        <v/>
      </c>
      <c r="H53" s="199" t="str">
        <f t="shared" si="10"/>
        <v/>
      </c>
      <c r="I53" s="199" t="str">
        <f t="shared" si="8"/>
        <v/>
      </c>
      <c r="J53" s="1" t="str">
        <f t="shared" si="12"/>
        <v/>
      </c>
      <c r="K53" s="199" t="str">
        <f>IF(J53="","",IF(SUM(J52)=SUM(J53),K52+1,MATCH(J53,Schedule!$A:$A,0)))</f>
        <v/>
      </c>
      <c r="L53" s="199" t="str">
        <f>IF(J53="","",IF(INDEX(Schedule!$1:$1048576,K53,4)=0,IF(SUM(J52)&lt;&gt;SUM(J53),1,SUM(L52)+1),INDEX(Schedule!$1:$1048576,K53,4)))</f>
        <v/>
      </c>
      <c r="M53" s="3" t="str">
        <f t="shared" si="9"/>
        <v/>
      </c>
      <c r="N53" s="178" t="str">
        <f>IF(J53="","",INDEX(Schedule!$1:$1048576,K53,2))</f>
        <v/>
      </c>
      <c r="O53" s="3" t="str">
        <f>IF(J53="","",IF(N53=0,"",RIGHT("00"&amp;HOUR(N53),2)&amp;":"&amp;RIGHT("00"&amp;MINUTE(N53),2)&amp;"_")&amp;INDEX(Schedule!$1:$1048576,K53,5))</f>
        <v/>
      </c>
      <c r="P53" s="3" t="str">
        <f t="shared" si="13"/>
        <v/>
      </c>
      <c r="Q53" s="3" t="str">
        <f>IF(J53="","",INDEX(Schedule!$1:$1048576,K53,5))</f>
        <v/>
      </c>
    </row>
    <row r="54" spans="1:17" x14ac:dyDescent="0.15">
      <c r="A54" s="128">
        <f t="shared" si="5"/>
        <v>44</v>
      </c>
      <c r="B54" s="1">
        <f t="shared" si="14"/>
        <v>40952</v>
      </c>
      <c r="C54" s="199">
        <f>IF(ISERROR(MATCH(B54,Schedule!$A:$A,0)),"",MATCH(B54,Schedule!$A:$A,0))</f>
        <v>34</v>
      </c>
      <c r="D54" s="199">
        <f t="shared" si="0"/>
        <v>22</v>
      </c>
      <c r="E54" s="199" t="str">
        <f t="shared" si="7"/>
        <v/>
      </c>
      <c r="F54" s="1" t="str">
        <f t="shared" si="11"/>
        <v/>
      </c>
      <c r="G54" s="199" t="str">
        <f>IF(E54="","",COUNTIF(Schedule!$A:$A,F54))</f>
        <v/>
      </c>
      <c r="H54" s="199" t="str">
        <f t="shared" si="10"/>
        <v/>
      </c>
      <c r="I54" s="199" t="str">
        <f t="shared" si="8"/>
        <v/>
      </c>
      <c r="J54" s="1" t="str">
        <f t="shared" si="12"/>
        <v/>
      </c>
      <c r="K54" s="199" t="str">
        <f>IF(J54="","",IF(SUM(J53)=SUM(J54),K53+1,MATCH(J54,Schedule!$A:$A,0)))</f>
        <v/>
      </c>
      <c r="L54" s="199" t="str">
        <f>IF(J54="","",IF(INDEX(Schedule!$1:$1048576,K54,4)=0,IF(SUM(J53)&lt;&gt;SUM(J54),1,SUM(L53)+1),INDEX(Schedule!$1:$1048576,K54,4)))</f>
        <v/>
      </c>
      <c r="M54" s="3" t="str">
        <f t="shared" si="9"/>
        <v/>
      </c>
      <c r="N54" s="178" t="str">
        <f>IF(J54="","",INDEX(Schedule!$1:$1048576,K54,2))</f>
        <v/>
      </c>
      <c r="O54" s="3" t="str">
        <f>IF(J54="","",IF(N54=0,"",RIGHT("00"&amp;HOUR(N54),2)&amp;":"&amp;RIGHT("00"&amp;MINUTE(N54),2)&amp;"_")&amp;INDEX(Schedule!$1:$1048576,K54,5))</f>
        <v/>
      </c>
      <c r="P54" s="3" t="str">
        <f t="shared" si="13"/>
        <v/>
      </c>
      <c r="Q54" s="3" t="str">
        <f>IF(J54="","",INDEX(Schedule!$1:$1048576,K54,5))</f>
        <v/>
      </c>
    </row>
    <row r="55" spans="1:17" x14ac:dyDescent="0.15">
      <c r="A55" s="128">
        <f t="shared" si="5"/>
        <v>45</v>
      </c>
      <c r="B55" s="1">
        <f t="shared" si="14"/>
        <v>40953</v>
      </c>
      <c r="C55" s="199" t="str">
        <f>IF(ISERROR(MATCH(B55,Schedule!$A:$A,0)),"",MATCH(B55,Schedule!$A:$A,0))</f>
        <v/>
      </c>
      <c r="D55" s="199" t="str">
        <f t="shared" si="0"/>
        <v/>
      </c>
      <c r="E55" s="199" t="str">
        <f t="shared" si="7"/>
        <v/>
      </c>
      <c r="F55" s="1" t="str">
        <f t="shared" si="11"/>
        <v/>
      </c>
      <c r="G55" s="199" t="str">
        <f>IF(E55="","",COUNTIF(Schedule!$A:$A,F55))</f>
        <v/>
      </c>
      <c r="H55" s="199" t="str">
        <f t="shared" si="10"/>
        <v/>
      </c>
      <c r="I55" s="199" t="str">
        <f t="shared" si="8"/>
        <v/>
      </c>
      <c r="J55" s="1" t="str">
        <f t="shared" si="12"/>
        <v/>
      </c>
      <c r="K55" s="199" t="str">
        <f>IF(J55="","",IF(SUM(J54)=SUM(J55),K54+1,MATCH(J55,Schedule!$A:$A,0)))</f>
        <v/>
      </c>
      <c r="L55" s="199" t="str">
        <f>IF(J55="","",IF(INDEX(Schedule!$1:$1048576,K55,4)=0,IF(SUM(J54)&lt;&gt;SUM(J55),1,SUM(L54)+1),INDEX(Schedule!$1:$1048576,K55,4)))</f>
        <v/>
      </c>
      <c r="M55" s="3" t="str">
        <f t="shared" si="9"/>
        <v/>
      </c>
      <c r="N55" s="178" t="str">
        <f>IF(J55="","",INDEX(Schedule!$1:$1048576,K55,2))</f>
        <v/>
      </c>
      <c r="O55" s="3" t="str">
        <f>IF(J55="","",IF(N55=0,"",RIGHT("00"&amp;HOUR(N55),2)&amp;":"&amp;RIGHT("00"&amp;MINUTE(N55),2)&amp;"_")&amp;INDEX(Schedule!$1:$1048576,K55,5))</f>
        <v/>
      </c>
      <c r="P55" s="3" t="str">
        <f t="shared" si="13"/>
        <v/>
      </c>
      <c r="Q55" s="3" t="str">
        <f>IF(J55="","",INDEX(Schedule!$1:$1048576,K55,5))</f>
        <v/>
      </c>
    </row>
    <row r="56" spans="1:17" x14ac:dyDescent="0.15">
      <c r="A56" s="128">
        <f t="shared" si="5"/>
        <v>46</v>
      </c>
      <c r="B56" s="1">
        <f t="shared" si="14"/>
        <v>40954</v>
      </c>
      <c r="C56" s="199" t="str">
        <f>IF(ISERROR(MATCH(B56,Schedule!$A:$A,0)),"",MATCH(B56,Schedule!$A:$A,0))</f>
        <v/>
      </c>
      <c r="D56" s="199" t="str">
        <f t="shared" si="0"/>
        <v/>
      </c>
      <c r="E56" s="199" t="str">
        <f t="shared" si="7"/>
        <v/>
      </c>
      <c r="F56" s="1" t="str">
        <f t="shared" si="11"/>
        <v/>
      </c>
      <c r="G56" s="199" t="str">
        <f>IF(E56="","",COUNTIF(Schedule!$A:$A,F56))</f>
        <v/>
      </c>
      <c r="H56" s="199" t="str">
        <f t="shared" si="10"/>
        <v/>
      </c>
      <c r="I56" s="199" t="str">
        <f t="shared" si="8"/>
        <v/>
      </c>
      <c r="J56" s="1" t="str">
        <f t="shared" si="12"/>
        <v/>
      </c>
      <c r="K56" s="199" t="str">
        <f>IF(J56="","",IF(SUM(J55)=SUM(J56),K55+1,MATCH(J56,Schedule!$A:$A,0)))</f>
        <v/>
      </c>
      <c r="L56" s="199" t="str">
        <f>IF(J56="","",IF(INDEX(Schedule!$1:$1048576,K56,4)=0,IF(SUM(J55)&lt;&gt;SUM(J56),1,SUM(L55)+1),INDEX(Schedule!$1:$1048576,K56,4)))</f>
        <v/>
      </c>
      <c r="M56" s="3" t="str">
        <f t="shared" si="9"/>
        <v/>
      </c>
      <c r="N56" s="178" t="str">
        <f>IF(J56="","",INDEX(Schedule!$1:$1048576,K56,2))</f>
        <v/>
      </c>
      <c r="O56" s="3" t="str">
        <f>IF(J56="","",IF(N56=0,"",RIGHT("00"&amp;HOUR(N56),2)&amp;":"&amp;RIGHT("00"&amp;MINUTE(N56),2)&amp;"_")&amp;INDEX(Schedule!$1:$1048576,K56,5))</f>
        <v/>
      </c>
      <c r="P56" s="3" t="str">
        <f t="shared" si="13"/>
        <v/>
      </c>
      <c r="Q56" s="3" t="str">
        <f>IF(J56="","",INDEX(Schedule!$1:$1048576,K56,5))</f>
        <v/>
      </c>
    </row>
    <row r="57" spans="1:17" x14ac:dyDescent="0.15">
      <c r="A57" s="128">
        <f t="shared" si="5"/>
        <v>47</v>
      </c>
      <c r="B57" s="1">
        <f t="shared" si="14"/>
        <v>40955</v>
      </c>
      <c r="C57" s="199" t="str">
        <f>IF(ISERROR(MATCH(B57,Schedule!$A:$A,0)),"",MATCH(B57,Schedule!$A:$A,0))</f>
        <v/>
      </c>
      <c r="D57" s="199" t="str">
        <f t="shared" si="0"/>
        <v/>
      </c>
      <c r="E57" s="199" t="str">
        <f t="shared" si="7"/>
        <v/>
      </c>
      <c r="F57" s="1" t="str">
        <f t="shared" si="11"/>
        <v/>
      </c>
      <c r="G57" s="199" t="str">
        <f>IF(E57="","",COUNTIF(Schedule!$A:$A,F57))</f>
        <v/>
      </c>
      <c r="H57" s="199" t="str">
        <f t="shared" si="10"/>
        <v/>
      </c>
      <c r="I57" s="199" t="str">
        <f t="shared" si="8"/>
        <v/>
      </c>
      <c r="J57" s="1" t="str">
        <f t="shared" si="12"/>
        <v/>
      </c>
      <c r="K57" s="199" t="str">
        <f>IF(J57="","",IF(SUM(J56)=SUM(J57),K56+1,MATCH(J57,Schedule!$A:$A,0)))</f>
        <v/>
      </c>
      <c r="L57" s="199" t="str">
        <f>IF(J57="","",IF(INDEX(Schedule!$1:$1048576,K57,4)=0,IF(SUM(J56)&lt;&gt;SUM(J57),1,SUM(L56)+1),INDEX(Schedule!$1:$1048576,K57,4)))</f>
        <v/>
      </c>
      <c r="M57" s="3" t="str">
        <f t="shared" si="9"/>
        <v/>
      </c>
      <c r="N57" s="178" t="str">
        <f>IF(J57="","",INDEX(Schedule!$1:$1048576,K57,2))</f>
        <v/>
      </c>
      <c r="O57" s="3" t="str">
        <f>IF(J57="","",IF(N57=0,"",RIGHT("00"&amp;HOUR(N57),2)&amp;":"&amp;RIGHT("00"&amp;MINUTE(N57),2)&amp;"_")&amp;INDEX(Schedule!$1:$1048576,K57,5))</f>
        <v/>
      </c>
      <c r="P57" s="3" t="str">
        <f t="shared" si="13"/>
        <v/>
      </c>
      <c r="Q57" s="3" t="str">
        <f>IF(J57="","",INDEX(Schedule!$1:$1048576,K57,5))</f>
        <v/>
      </c>
    </row>
    <row r="58" spans="1:17" x14ac:dyDescent="0.15">
      <c r="A58" s="128">
        <f t="shared" si="5"/>
        <v>48</v>
      </c>
      <c r="B58" s="1">
        <f t="shared" si="14"/>
        <v>40956</v>
      </c>
      <c r="C58" s="199" t="str">
        <f>IF(ISERROR(MATCH(B58,Schedule!$A:$A,0)),"",MATCH(B58,Schedule!$A:$A,0))</f>
        <v/>
      </c>
      <c r="D58" s="199" t="str">
        <f t="shared" si="0"/>
        <v/>
      </c>
      <c r="E58" s="199" t="str">
        <f t="shared" si="7"/>
        <v/>
      </c>
      <c r="F58" s="1" t="str">
        <f t="shared" si="11"/>
        <v/>
      </c>
      <c r="G58" s="199" t="str">
        <f>IF(E58="","",COUNTIF(Schedule!$A:$A,F58))</f>
        <v/>
      </c>
      <c r="H58" s="199" t="str">
        <f t="shared" si="10"/>
        <v/>
      </c>
      <c r="I58" s="199" t="str">
        <f t="shared" si="8"/>
        <v/>
      </c>
      <c r="J58" s="1" t="str">
        <f t="shared" si="12"/>
        <v/>
      </c>
      <c r="K58" s="199" t="str">
        <f>IF(J58="","",IF(SUM(J57)=SUM(J58),K57+1,MATCH(J58,Schedule!$A:$A,0)))</f>
        <v/>
      </c>
      <c r="L58" s="199" t="str">
        <f>IF(J58="","",IF(INDEX(Schedule!$1:$1048576,K58,4)=0,IF(SUM(J57)&lt;&gt;SUM(J58),1,SUM(L57)+1),INDEX(Schedule!$1:$1048576,K58,4)))</f>
        <v/>
      </c>
      <c r="M58" s="3" t="str">
        <f t="shared" si="9"/>
        <v/>
      </c>
      <c r="N58" s="178" t="str">
        <f>IF(J58="","",INDEX(Schedule!$1:$1048576,K58,2))</f>
        <v/>
      </c>
      <c r="O58" s="3" t="str">
        <f>IF(J58="","",IF(N58=0,"",RIGHT("00"&amp;HOUR(N58),2)&amp;":"&amp;RIGHT("00"&amp;MINUTE(N58),2)&amp;"_")&amp;INDEX(Schedule!$1:$1048576,K58,5))</f>
        <v/>
      </c>
      <c r="P58" s="3" t="str">
        <f t="shared" si="13"/>
        <v/>
      </c>
      <c r="Q58" s="3" t="str">
        <f>IF(J58="","",INDEX(Schedule!$1:$1048576,K58,5))</f>
        <v/>
      </c>
    </row>
    <row r="59" spans="1:17" x14ac:dyDescent="0.15">
      <c r="A59" s="128">
        <f t="shared" si="5"/>
        <v>49</v>
      </c>
      <c r="B59" s="1">
        <f t="shared" si="14"/>
        <v>40957</v>
      </c>
      <c r="C59" s="199" t="str">
        <f>IF(ISERROR(MATCH(B59,Schedule!$A:$A,0)),"",MATCH(B59,Schedule!$A:$A,0))</f>
        <v/>
      </c>
      <c r="D59" s="199" t="str">
        <f t="shared" si="0"/>
        <v/>
      </c>
      <c r="E59" s="199" t="str">
        <f t="shared" si="7"/>
        <v/>
      </c>
      <c r="F59" s="1" t="str">
        <f t="shared" si="11"/>
        <v/>
      </c>
      <c r="G59" s="199" t="str">
        <f>IF(E59="","",COUNTIF(Schedule!$A:$A,F59))</f>
        <v/>
      </c>
      <c r="H59" s="199" t="str">
        <f t="shared" si="10"/>
        <v/>
      </c>
      <c r="I59" s="199" t="str">
        <f t="shared" si="8"/>
        <v/>
      </c>
      <c r="J59" s="1" t="str">
        <f t="shared" si="12"/>
        <v/>
      </c>
      <c r="K59" s="199" t="str">
        <f>IF(J59="","",IF(SUM(J58)=SUM(J59),K58+1,MATCH(J59,Schedule!$A:$A,0)))</f>
        <v/>
      </c>
      <c r="L59" s="199" t="str">
        <f>IF(J59="","",IF(INDEX(Schedule!$1:$1048576,K59,4)=0,IF(SUM(J58)&lt;&gt;SUM(J59),1,SUM(L58)+1),INDEX(Schedule!$1:$1048576,K59,4)))</f>
        <v/>
      </c>
      <c r="M59" s="3" t="str">
        <f t="shared" si="9"/>
        <v/>
      </c>
      <c r="N59" s="178" t="str">
        <f>IF(J59="","",INDEX(Schedule!$1:$1048576,K59,2))</f>
        <v/>
      </c>
      <c r="O59" s="3" t="str">
        <f>IF(J59="","",IF(N59=0,"",RIGHT("00"&amp;HOUR(N59),2)&amp;":"&amp;RIGHT("00"&amp;MINUTE(N59),2)&amp;"_")&amp;INDEX(Schedule!$1:$1048576,K59,5))</f>
        <v/>
      </c>
      <c r="P59" s="3" t="str">
        <f t="shared" si="13"/>
        <v/>
      </c>
      <c r="Q59" s="3" t="str">
        <f>IF(J59="","",INDEX(Schedule!$1:$1048576,K59,5))</f>
        <v/>
      </c>
    </row>
    <row r="60" spans="1:17" x14ac:dyDescent="0.15">
      <c r="A60" s="128">
        <f t="shared" si="5"/>
        <v>50</v>
      </c>
      <c r="B60" s="1">
        <f t="shared" si="14"/>
        <v>40958</v>
      </c>
      <c r="C60" s="199" t="str">
        <f>IF(ISERROR(MATCH(B60,Schedule!$A:$A,0)),"",MATCH(B60,Schedule!$A:$A,0))</f>
        <v/>
      </c>
      <c r="D60" s="199" t="str">
        <f t="shared" si="0"/>
        <v/>
      </c>
      <c r="E60" s="199" t="str">
        <f t="shared" si="7"/>
        <v/>
      </c>
      <c r="F60" s="1" t="str">
        <f t="shared" si="11"/>
        <v/>
      </c>
      <c r="G60" s="199" t="str">
        <f>IF(E60="","",COUNTIF(Schedule!$A:$A,F60))</f>
        <v/>
      </c>
      <c r="H60" s="199" t="str">
        <f t="shared" si="10"/>
        <v/>
      </c>
      <c r="I60" s="199" t="str">
        <f t="shared" si="8"/>
        <v/>
      </c>
      <c r="J60" s="1" t="str">
        <f t="shared" si="12"/>
        <v/>
      </c>
      <c r="K60" s="199" t="str">
        <f>IF(J60="","",IF(SUM(J59)=SUM(J60),K59+1,MATCH(J60,Schedule!$A:$A,0)))</f>
        <v/>
      </c>
      <c r="L60" s="199" t="str">
        <f>IF(J60="","",IF(INDEX(Schedule!$1:$1048576,K60,4)=0,IF(SUM(J59)&lt;&gt;SUM(J60),1,SUM(L59)+1),INDEX(Schedule!$1:$1048576,K60,4)))</f>
        <v/>
      </c>
      <c r="M60" s="3" t="str">
        <f t="shared" si="9"/>
        <v/>
      </c>
      <c r="N60" s="178" t="str">
        <f>IF(J60="","",INDEX(Schedule!$1:$1048576,K60,2))</f>
        <v/>
      </c>
      <c r="O60" s="3" t="str">
        <f>IF(J60="","",IF(N60=0,"",RIGHT("00"&amp;HOUR(N60),2)&amp;":"&amp;RIGHT("00"&amp;MINUTE(N60),2)&amp;"_")&amp;INDEX(Schedule!$1:$1048576,K60,5))</f>
        <v/>
      </c>
      <c r="P60" s="3" t="str">
        <f t="shared" si="13"/>
        <v/>
      </c>
      <c r="Q60" s="3" t="str">
        <f>IF(J60="","",INDEX(Schedule!$1:$1048576,K60,5))</f>
        <v/>
      </c>
    </row>
    <row r="61" spans="1:17" x14ac:dyDescent="0.15">
      <c r="A61" s="128">
        <f t="shared" si="5"/>
        <v>51</v>
      </c>
      <c r="B61" s="1">
        <f t="shared" si="14"/>
        <v>40959</v>
      </c>
      <c r="C61" s="199" t="str">
        <f>IF(ISERROR(MATCH(B61,Schedule!$A:$A,0)),"",MATCH(B61,Schedule!$A:$A,0))</f>
        <v/>
      </c>
      <c r="D61" s="199" t="str">
        <f t="shared" si="0"/>
        <v/>
      </c>
      <c r="E61" s="199" t="str">
        <f t="shared" si="7"/>
        <v/>
      </c>
      <c r="F61" s="1" t="str">
        <f t="shared" si="11"/>
        <v/>
      </c>
      <c r="G61" s="199" t="str">
        <f>IF(E61="","",COUNTIF(Schedule!$A:$A,F61))</f>
        <v/>
      </c>
      <c r="H61" s="199" t="str">
        <f t="shared" si="10"/>
        <v/>
      </c>
      <c r="I61" s="199" t="str">
        <f t="shared" si="8"/>
        <v/>
      </c>
      <c r="J61" s="1" t="str">
        <f t="shared" si="12"/>
        <v/>
      </c>
      <c r="K61" s="199" t="str">
        <f>IF(J61="","",IF(SUM(J60)=SUM(J61),K60+1,MATCH(J61,Schedule!$A:$A,0)))</f>
        <v/>
      </c>
      <c r="L61" s="199" t="str">
        <f>IF(J61="","",IF(INDEX(Schedule!$1:$1048576,K61,4)=0,IF(SUM(J60)&lt;&gt;SUM(J61),1,SUM(L60)+1),INDEX(Schedule!$1:$1048576,K61,4)))</f>
        <v/>
      </c>
      <c r="M61" s="3" t="str">
        <f t="shared" si="9"/>
        <v/>
      </c>
      <c r="N61" s="178" t="str">
        <f>IF(J61="","",INDEX(Schedule!$1:$1048576,K61,2))</f>
        <v/>
      </c>
      <c r="O61" s="3" t="str">
        <f>IF(J61="","",IF(N61=0,"",RIGHT("00"&amp;HOUR(N61),2)&amp;":"&amp;RIGHT("00"&amp;MINUTE(N61),2)&amp;"_")&amp;INDEX(Schedule!$1:$1048576,K61,5))</f>
        <v/>
      </c>
      <c r="P61" s="3" t="str">
        <f t="shared" si="13"/>
        <v/>
      </c>
      <c r="Q61" s="3" t="str">
        <f>IF(J61="","",INDEX(Schedule!$1:$1048576,K61,5))</f>
        <v/>
      </c>
    </row>
    <row r="62" spans="1:17" x14ac:dyDescent="0.15">
      <c r="A62" s="128">
        <f t="shared" si="5"/>
        <v>52</v>
      </c>
      <c r="B62" s="1">
        <f t="shared" si="14"/>
        <v>40960</v>
      </c>
      <c r="C62" s="199" t="str">
        <f>IF(ISERROR(MATCH(B62,Schedule!$A:$A,0)),"",MATCH(B62,Schedule!$A:$A,0))</f>
        <v/>
      </c>
      <c r="D62" s="199" t="str">
        <f t="shared" si="0"/>
        <v/>
      </c>
      <c r="E62" s="199" t="str">
        <f t="shared" si="7"/>
        <v/>
      </c>
      <c r="F62" s="1" t="str">
        <f t="shared" si="11"/>
        <v/>
      </c>
      <c r="G62" s="199" t="str">
        <f>IF(E62="","",COUNTIF(Schedule!$A:$A,F62))</f>
        <v/>
      </c>
      <c r="H62" s="199" t="str">
        <f t="shared" si="10"/>
        <v/>
      </c>
      <c r="I62" s="199" t="str">
        <f t="shared" si="8"/>
        <v/>
      </c>
      <c r="J62" s="1" t="str">
        <f t="shared" si="12"/>
        <v/>
      </c>
      <c r="K62" s="199" t="str">
        <f>IF(J62="","",IF(SUM(J61)=SUM(J62),K61+1,MATCH(J62,Schedule!$A:$A,0)))</f>
        <v/>
      </c>
      <c r="L62" s="199" t="str">
        <f>IF(J62="","",IF(INDEX(Schedule!$1:$1048576,K62,4)=0,IF(SUM(J61)&lt;&gt;SUM(J62),1,SUM(L61)+1),INDEX(Schedule!$1:$1048576,K62,4)))</f>
        <v/>
      </c>
      <c r="M62" s="3" t="str">
        <f t="shared" si="9"/>
        <v/>
      </c>
      <c r="N62" s="178" t="str">
        <f>IF(J62="","",INDEX(Schedule!$1:$1048576,K62,2))</f>
        <v/>
      </c>
      <c r="O62" s="3" t="str">
        <f>IF(J62="","",IF(N62=0,"",RIGHT("00"&amp;HOUR(N62),2)&amp;":"&amp;RIGHT("00"&amp;MINUTE(N62),2)&amp;"_")&amp;INDEX(Schedule!$1:$1048576,K62,5))</f>
        <v/>
      </c>
      <c r="P62" s="3" t="str">
        <f t="shared" si="13"/>
        <v/>
      </c>
      <c r="Q62" s="3" t="str">
        <f>IF(J62="","",INDEX(Schedule!$1:$1048576,K62,5))</f>
        <v/>
      </c>
    </row>
    <row r="63" spans="1:17" x14ac:dyDescent="0.15">
      <c r="A63" s="128">
        <f t="shared" si="5"/>
        <v>53</v>
      </c>
      <c r="B63" s="1">
        <f t="shared" si="14"/>
        <v>40961</v>
      </c>
      <c r="C63" s="199" t="str">
        <f>IF(ISERROR(MATCH(B63,Schedule!$A:$A,0)),"",MATCH(B63,Schedule!$A:$A,0))</f>
        <v/>
      </c>
      <c r="D63" s="199" t="str">
        <f t="shared" si="0"/>
        <v/>
      </c>
      <c r="E63" s="199" t="str">
        <f t="shared" si="7"/>
        <v/>
      </c>
      <c r="F63" s="1" t="str">
        <f t="shared" si="11"/>
        <v/>
      </c>
      <c r="G63" s="199" t="str">
        <f>IF(E63="","",COUNTIF(Schedule!$A:$A,F63))</f>
        <v/>
      </c>
      <c r="H63" s="199" t="str">
        <f t="shared" si="10"/>
        <v/>
      </c>
      <c r="I63" s="199" t="str">
        <f t="shared" si="8"/>
        <v/>
      </c>
      <c r="J63" s="1" t="str">
        <f t="shared" si="12"/>
        <v/>
      </c>
      <c r="K63" s="199" t="str">
        <f>IF(J63="","",IF(SUM(J62)=SUM(J63),K62+1,MATCH(J63,Schedule!$A:$A,0)))</f>
        <v/>
      </c>
      <c r="L63" s="199" t="str">
        <f>IF(J63="","",IF(INDEX(Schedule!$1:$1048576,K63,4)=0,IF(SUM(J62)&lt;&gt;SUM(J63),1,SUM(L62)+1),INDEX(Schedule!$1:$1048576,K63,4)))</f>
        <v/>
      </c>
      <c r="M63" s="3" t="str">
        <f t="shared" si="9"/>
        <v/>
      </c>
      <c r="N63" s="178" t="str">
        <f>IF(J63="","",INDEX(Schedule!$1:$1048576,K63,2))</f>
        <v/>
      </c>
      <c r="O63" s="3" t="str">
        <f>IF(J63="","",IF(N63=0,"",RIGHT("00"&amp;HOUR(N63),2)&amp;":"&amp;RIGHT("00"&amp;MINUTE(N63),2)&amp;"_")&amp;INDEX(Schedule!$1:$1048576,K63,5))</f>
        <v/>
      </c>
      <c r="P63" s="3" t="str">
        <f t="shared" si="13"/>
        <v/>
      </c>
      <c r="Q63" s="3" t="str">
        <f>IF(J63="","",INDEX(Schedule!$1:$1048576,K63,5))</f>
        <v/>
      </c>
    </row>
    <row r="64" spans="1:17" x14ac:dyDescent="0.15">
      <c r="A64" s="128">
        <f t="shared" si="5"/>
        <v>54</v>
      </c>
      <c r="B64" s="1">
        <f t="shared" si="14"/>
        <v>40962</v>
      </c>
      <c r="C64" s="199" t="str">
        <f>IF(ISERROR(MATCH(B64,Schedule!$A:$A,0)),"",MATCH(B64,Schedule!$A:$A,0))</f>
        <v/>
      </c>
      <c r="D64" s="199" t="str">
        <f t="shared" si="0"/>
        <v/>
      </c>
      <c r="E64" s="199" t="str">
        <f t="shared" si="7"/>
        <v/>
      </c>
      <c r="F64" s="1" t="str">
        <f t="shared" si="11"/>
        <v/>
      </c>
      <c r="G64" s="199" t="str">
        <f>IF(E64="","",COUNTIF(Schedule!$A:$A,F64))</f>
        <v/>
      </c>
      <c r="H64" s="199" t="str">
        <f t="shared" si="10"/>
        <v/>
      </c>
      <c r="I64" s="199" t="str">
        <f t="shared" si="8"/>
        <v/>
      </c>
      <c r="J64" s="1" t="str">
        <f t="shared" si="12"/>
        <v/>
      </c>
      <c r="K64" s="199" t="str">
        <f>IF(J64="","",IF(SUM(J63)=SUM(J64),K63+1,MATCH(J64,Schedule!$A:$A,0)))</f>
        <v/>
      </c>
      <c r="L64" s="199" t="str">
        <f>IF(J64="","",IF(INDEX(Schedule!$1:$1048576,K64,4)=0,IF(SUM(J63)&lt;&gt;SUM(J64),1,SUM(L63)+1),INDEX(Schedule!$1:$1048576,K64,4)))</f>
        <v/>
      </c>
      <c r="M64" s="3" t="str">
        <f t="shared" si="9"/>
        <v/>
      </c>
      <c r="N64" s="178" t="str">
        <f>IF(J64="","",INDEX(Schedule!$1:$1048576,K64,2))</f>
        <v/>
      </c>
      <c r="O64" s="3" t="str">
        <f>IF(J64="","",IF(N64=0,"",RIGHT("00"&amp;HOUR(N64),2)&amp;":"&amp;RIGHT("00"&amp;MINUTE(N64),2)&amp;"_")&amp;INDEX(Schedule!$1:$1048576,K64,5))</f>
        <v/>
      </c>
      <c r="P64" s="3" t="str">
        <f t="shared" si="13"/>
        <v/>
      </c>
      <c r="Q64" s="3" t="str">
        <f>IF(J64="","",INDEX(Schedule!$1:$1048576,K64,5))</f>
        <v/>
      </c>
    </row>
    <row r="65" spans="1:17" x14ac:dyDescent="0.15">
      <c r="A65" s="128">
        <f t="shared" si="5"/>
        <v>55</v>
      </c>
      <c r="B65" s="1">
        <f t="shared" si="14"/>
        <v>40963</v>
      </c>
      <c r="C65" s="199" t="str">
        <f>IF(ISERROR(MATCH(B65,Schedule!$A:$A,0)),"",MATCH(B65,Schedule!$A:$A,0))</f>
        <v/>
      </c>
      <c r="D65" s="199" t="str">
        <f t="shared" si="0"/>
        <v/>
      </c>
      <c r="E65" s="199" t="str">
        <f t="shared" si="7"/>
        <v/>
      </c>
      <c r="F65" s="1" t="str">
        <f t="shared" si="11"/>
        <v/>
      </c>
      <c r="G65" s="199" t="str">
        <f>IF(E65="","",COUNTIF(Schedule!$A:$A,F65))</f>
        <v/>
      </c>
      <c r="H65" s="199" t="str">
        <f t="shared" si="10"/>
        <v/>
      </c>
      <c r="I65" s="199" t="str">
        <f t="shared" si="8"/>
        <v/>
      </c>
      <c r="J65" s="1" t="str">
        <f t="shared" si="12"/>
        <v/>
      </c>
      <c r="K65" s="199" t="str">
        <f>IF(J65="","",IF(SUM(J64)=SUM(J65),K64+1,MATCH(J65,Schedule!$A:$A,0)))</f>
        <v/>
      </c>
      <c r="L65" s="199" t="str">
        <f>IF(J65="","",IF(INDEX(Schedule!$1:$1048576,K65,4)=0,IF(SUM(J64)&lt;&gt;SUM(J65),1,SUM(L64)+1),INDEX(Schedule!$1:$1048576,K65,4)))</f>
        <v/>
      </c>
      <c r="M65" s="3" t="str">
        <f t="shared" si="9"/>
        <v/>
      </c>
      <c r="N65" s="178" t="str">
        <f>IF(J65="","",INDEX(Schedule!$1:$1048576,K65,2))</f>
        <v/>
      </c>
      <c r="O65" s="3" t="str">
        <f>IF(J65="","",IF(N65=0,"",RIGHT("00"&amp;HOUR(N65),2)&amp;":"&amp;RIGHT("00"&amp;MINUTE(N65),2)&amp;"_")&amp;INDEX(Schedule!$1:$1048576,K65,5))</f>
        <v/>
      </c>
      <c r="P65" s="3" t="str">
        <f t="shared" si="13"/>
        <v/>
      </c>
      <c r="Q65" s="3" t="str">
        <f>IF(J65="","",INDEX(Schedule!$1:$1048576,K65,5))</f>
        <v/>
      </c>
    </row>
    <row r="66" spans="1:17" x14ac:dyDescent="0.15">
      <c r="A66" s="128">
        <f t="shared" si="5"/>
        <v>56</v>
      </c>
      <c r="B66" s="1">
        <f t="shared" si="14"/>
        <v>40964</v>
      </c>
      <c r="C66" s="199" t="str">
        <f>IF(ISERROR(MATCH(B66,Schedule!$A:$A,0)),"",MATCH(B66,Schedule!$A:$A,0))</f>
        <v/>
      </c>
      <c r="D66" s="199" t="str">
        <f t="shared" si="0"/>
        <v/>
      </c>
      <c r="E66" s="199" t="str">
        <f t="shared" si="7"/>
        <v/>
      </c>
      <c r="F66" s="1" t="str">
        <f t="shared" si="11"/>
        <v/>
      </c>
      <c r="G66" s="199" t="str">
        <f>IF(E66="","",COUNTIF(Schedule!$A:$A,F66))</f>
        <v/>
      </c>
      <c r="H66" s="199" t="str">
        <f t="shared" si="10"/>
        <v/>
      </c>
      <c r="I66" s="199" t="str">
        <f t="shared" si="8"/>
        <v/>
      </c>
      <c r="J66" s="1" t="str">
        <f t="shared" si="12"/>
        <v/>
      </c>
      <c r="K66" s="199" t="str">
        <f>IF(J66="","",IF(SUM(J65)=SUM(J66),K65+1,MATCH(J66,Schedule!$A:$A,0)))</f>
        <v/>
      </c>
      <c r="L66" s="199" t="str">
        <f>IF(J66="","",IF(INDEX(Schedule!$1:$1048576,K66,4)=0,IF(SUM(J65)&lt;&gt;SUM(J66),1,SUM(L65)+1),INDEX(Schedule!$1:$1048576,K66,4)))</f>
        <v/>
      </c>
      <c r="M66" s="3" t="str">
        <f t="shared" si="9"/>
        <v/>
      </c>
      <c r="N66" s="178" t="str">
        <f>IF(J66="","",INDEX(Schedule!$1:$1048576,K66,2))</f>
        <v/>
      </c>
      <c r="O66" s="3" t="str">
        <f>IF(J66="","",IF(N66=0,"",RIGHT("00"&amp;HOUR(N66),2)&amp;":"&amp;RIGHT("00"&amp;MINUTE(N66),2)&amp;"_")&amp;INDEX(Schedule!$1:$1048576,K66,5))</f>
        <v/>
      </c>
      <c r="P66" s="3" t="str">
        <f t="shared" si="13"/>
        <v/>
      </c>
      <c r="Q66" s="3" t="str">
        <f>IF(J66="","",INDEX(Schedule!$1:$1048576,K66,5))</f>
        <v/>
      </c>
    </row>
    <row r="67" spans="1:17" x14ac:dyDescent="0.15">
      <c r="A67" s="128">
        <f t="shared" si="5"/>
        <v>57</v>
      </c>
      <c r="B67" s="1">
        <f t="shared" si="14"/>
        <v>40965</v>
      </c>
      <c r="C67" s="199" t="str">
        <f>IF(ISERROR(MATCH(B67,Schedule!$A:$A,0)),"",MATCH(B67,Schedule!$A:$A,0))</f>
        <v/>
      </c>
      <c r="D67" s="199" t="str">
        <f t="shared" si="0"/>
        <v/>
      </c>
      <c r="E67" s="199" t="str">
        <f t="shared" si="7"/>
        <v/>
      </c>
      <c r="F67" s="1" t="str">
        <f t="shared" si="11"/>
        <v/>
      </c>
      <c r="G67" s="199" t="str">
        <f>IF(E67="","",COUNTIF(Schedule!$A:$A,F67))</f>
        <v/>
      </c>
      <c r="H67" s="199" t="str">
        <f t="shared" si="10"/>
        <v/>
      </c>
      <c r="I67" s="199" t="str">
        <f t="shared" si="8"/>
        <v/>
      </c>
      <c r="J67" s="1" t="str">
        <f t="shared" si="12"/>
        <v/>
      </c>
      <c r="K67" s="199" t="str">
        <f>IF(J67="","",IF(SUM(J66)=SUM(J67),K66+1,MATCH(J67,Schedule!$A:$A,0)))</f>
        <v/>
      </c>
      <c r="L67" s="199" t="str">
        <f>IF(J67="","",IF(INDEX(Schedule!$1:$1048576,K67,4)=0,IF(SUM(J66)&lt;&gt;SUM(J67),1,SUM(L66)+1),INDEX(Schedule!$1:$1048576,K67,4)))</f>
        <v/>
      </c>
      <c r="M67" s="3" t="str">
        <f t="shared" si="9"/>
        <v/>
      </c>
      <c r="N67" s="178" t="str">
        <f>IF(J67="","",INDEX(Schedule!$1:$1048576,K67,2))</f>
        <v/>
      </c>
      <c r="O67" s="3" t="str">
        <f>IF(J67="","",IF(N67=0,"",RIGHT("00"&amp;HOUR(N67),2)&amp;":"&amp;RIGHT("00"&amp;MINUTE(N67),2)&amp;"_")&amp;INDEX(Schedule!$1:$1048576,K67,5))</f>
        <v/>
      </c>
      <c r="P67" s="3" t="str">
        <f t="shared" si="13"/>
        <v/>
      </c>
      <c r="Q67" s="3" t="str">
        <f>IF(J67="","",INDEX(Schedule!$1:$1048576,K67,5))</f>
        <v/>
      </c>
    </row>
    <row r="68" spans="1:17" x14ac:dyDescent="0.15">
      <c r="A68" s="128">
        <f t="shared" si="5"/>
        <v>58</v>
      </c>
      <c r="B68" s="1">
        <f t="shared" si="14"/>
        <v>40966</v>
      </c>
      <c r="C68" s="199" t="str">
        <f>IF(ISERROR(MATCH(B68,Schedule!$A:$A,0)),"",MATCH(B68,Schedule!$A:$A,0))</f>
        <v/>
      </c>
      <c r="D68" s="199" t="str">
        <f t="shared" si="0"/>
        <v/>
      </c>
      <c r="E68" s="199" t="str">
        <f t="shared" si="7"/>
        <v/>
      </c>
      <c r="F68" s="1" t="str">
        <f t="shared" si="11"/>
        <v/>
      </c>
      <c r="G68" s="199" t="str">
        <f>IF(E68="","",COUNTIF(Schedule!$A:$A,F68))</f>
        <v/>
      </c>
      <c r="H68" s="199" t="str">
        <f t="shared" si="10"/>
        <v/>
      </c>
      <c r="I68" s="199" t="str">
        <f t="shared" si="8"/>
        <v/>
      </c>
      <c r="J68" s="1" t="str">
        <f t="shared" si="12"/>
        <v/>
      </c>
      <c r="K68" s="199" t="str">
        <f>IF(J68="","",IF(SUM(J67)=SUM(J68),K67+1,MATCH(J68,Schedule!$A:$A,0)))</f>
        <v/>
      </c>
      <c r="L68" s="199" t="str">
        <f>IF(J68="","",IF(INDEX(Schedule!$1:$1048576,K68,4)=0,IF(SUM(J67)&lt;&gt;SUM(J68),1,SUM(L67)+1),INDEX(Schedule!$1:$1048576,K68,4)))</f>
        <v/>
      </c>
      <c r="M68" s="3" t="str">
        <f t="shared" si="9"/>
        <v/>
      </c>
      <c r="N68" s="178" t="str">
        <f>IF(J68="","",INDEX(Schedule!$1:$1048576,K68,2))</f>
        <v/>
      </c>
      <c r="O68" s="3" t="str">
        <f>IF(J68="","",IF(N68=0,"",RIGHT("00"&amp;HOUR(N68),2)&amp;":"&amp;RIGHT("00"&amp;MINUTE(N68),2)&amp;"_")&amp;INDEX(Schedule!$1:$1048576,K68,5))</f>
        <v/>
      </c>
      <c r="P68" s="3" t="str">
        <f t="shared" si="13"/>
        <v/>
      </c>
      <c r="Q68" s="3" t="str">
        <f>IF(J68="","",INDEX(Schedule!$1:$1048576,K68,5))</f>
        <v/>
      </c>
    </row>
    <row r="69" spans="1:17" x14ac:dyDescent="0.15">
      <c r="A69" s="128">
        <f t="shared" si="5"/>
        <v>59</v>
      </c>
      <c r="B69" s="1">
        <f t="shared" si="14"/>
        <v>40967</v>
      </c>
      <c r="C69" s="199" t="str">
        <f>IF(ISERROR(MATCH(B69,Schedule!$A:$A,0)),"",MATCH(B69,Schedule!$A:$A,0))</f>
        <v/>
      </c>
      <c r="D69" s="199" t="str">
        <f t="shared" si="0"/>
        <v/>
      </c>
      <c r="E69" s="199" t="str">
        <f t="shared" si="7"/>
        <v/>
      </c>
      <c r="F69" s="1" t="str">
        <f t="shared" si="11"/>
        <v/>
      </c>
      <c r="G69" s="199" t="str">
        <f>IF(E69="","",COUNTIF(Schedule!$A:$A,F69))</f>
        <v/>
      </c>
      <c r="H69" s="199" t="str">
        <f t="shared" si="10"/>
        <v/>
      </c>
      <c r="I69" s="199" t="str">
        <f t="shared" si="8"/>
        <v/>
      </c>
      <c r="J69" s="1" t="str">
        <f t="shared" si="12"/>
        <v/>
      </c>
      <c r="K69" s="199" t="str">
        <f>IF(J69="","",IF(SUM(J68)=SUM(J69),K68+1,MATCH(J69,Schedule!$A:$A,0)))</f>
        <v/>
      </c>
      <c r="L69" s="199" t="str">
        <f>IF(J69="","",IF(INDEX(Schedule!$1:$1048576,K69,4)=0,IF(SUM(J68)&lt;&gt;SUM(J69),1,SUM(L68)+1),INDEX(Schedule!$1:$1048576,K69,4)))</f>
        <v/>
      </c>
      <c r="M69" s="3" t="str">
        <f t="shared" si="9"/>
        <v/>
      </c>
      <c r="N69" s="178" t="str">
        <f>IF(J69="","",INDEX(Schedule!$1:$1048576,K69,2))</f>
        <v/>
      </c>
      <c r="O69" s="3" t="str">
        <f>IF(J69="","",IF(N69=0,"",RIGHT("00"&amp;HOUR(N69),2)&amp;":"&amp;RIGHT("00"&amp;MINUTE(N69),2)&amp;"_")&amp;INDEX(Schedule!$1:$1048576,K69,5))</f>
        <v/>
      </c>
      <c r="P69" s="3" t="str">
        <f t="shared" si="13"/>
        <v/>
      </c>
      <c r="Q69" s="3" t="str">
        <f>IF(J69="","",INDEX(Schedule!$1:$1048576,K69,5))</f>
        <v/>
      </c>
    </row>
    <row r="70" spans="1:17" x14ac:dyDescent="0.15">
      <c r="A70" s="128">
        <f t="shared" si="5"/>
        <v>60</v>
      </c>
      <c r="B70" s="1">
        <f t="shared" si="14"/>
        <v>40968</v>
      </c>
      <c r="C70" s="199" t="str">
        <f>IF(ISERROR(MATCH(B70,Schedule!$A:$A,0)),"",MATCH(B70,Schedule!$A:$A,0))</f>
        <v/>
      </c>
      <c r="D70" s="199" t="str">
        <f t="shared" si="0"/>
        <v/>
      </c>
      <c r="E70" s="199" t="str">
        <f t="shared" si="7"/>
        <v/>
      </c>
      <c r="F70" s="1" t="str">
        <f t="shared" si="11"/>
        <v/>
      </c>
      <c r="G70" s="199" t="str">
        <f>IF(E70="","",COUNTIF(Schedule!$A:$A,F70))</f>
        <v/>
      </c>
      <c r="H70" s="199" t="str">
        <f t="shared" si="10"/>
        <v/>
      </c>
      <c r="I70" s="199" t="str">
        <f t="shared" si="8"/>
        <v/>
      </c>
      <c r="J70" s="1" t="str">
        <f t="shared" si="12"/>
        <v/>
      </c>
      <c r="K70" s="199" t="str">
        <f>IF(J70="","",IF(SUM(J69)=SUM(J70),K69+1,MATCH(J70,Schedule!$A:$A,0)))</f>
        <v/>
      </c>
      <c r="L70" s="199" t="str">
        <f>IF(J70="","",IF(INDEX(Schedule!$1:$1048576,K70,4)=0,IF(SUM(J69)&lt;&gt;SUM(J70),1,SUM(L69)+1),INDEX(Schedule!$1:$1048576,K70,4)))</f>
        <v/>
      </c>
      <c r="M70" s="3" t="str">
        <f t="shared" si="9"/>
        <v/>
      </c>
      <c r="N70" s="178" t="str">
        <f>IF(J70="","",INDEX(Schedule!$1:$1048576,K70,2))</f>
        <v/>
      </c>
      <c r="O70" s="3" t="str">
        <f>IF(J70="","",IF(N70=0,"",RIGHT("00"&amp;HOUR(N70),2)&amp;":"&amp;RIGHT("00"&amp;MINUTE(N70),2)&amp;"_")&amp;INDEX(Schedule!$1:$1048576,K70,5))</f>
        <v/>
      </c>
      <c r="P70" s="3" t="str">
        <f t="shared" si="13"/>
        <v/>
      </c>
      <c r="Q70" s="3" t="str">
        <f>IF(J70="","",INDEX(Schedule!$1:$1048576,K70,5))</f>
        <v/>
      </c>
    </row>
    <row r="71" spans="1:17" x14ac:dyDescent="0.15">
      <c r="A71" s="128">
        <f t="shared" si="5"/>
        <v>61</v>
      </c>
      <c r="B71" s="1">
        <f t="shared" si="14"/>
        <v>40969</v>
      </c>
      <c r="C71" s="199" t="str">
        <f>IF(ISERROR(MATCH(B71,Schedule!$A:$A,0)),"",MATCH(B71,Schedule!$A:$A,0))</f>
        <v/>
      </c>
      <c r="D71" s="199" t="str">
        <f t="shared" si="0"/>
        <v/>
      </c>
      <c r="E71" s="199" t="str">
        <f t="shared" si="7"/>
        <v/>
      </c>
      <c r="F71" s="1" t="str">
        <f t="shared" si="11"/>
        <v/>
      </c>
      <c r="G71" s="199" t="str">
        <f>IF(E71="","",COUNTIF(Schedule!$A:$A,F71))</f>
        <v/>
      </c>
      <c r="H71" s="199" t="str">
        <f t="shared" si="10"/>
        <v/>
      </c>
      <c r="I71" s="199" t="str">
        <f t="shared" si="8"/>
        <v/>
      </c>
      <c r="J71" s="1" t="str">
        <f t="shared" si="12"/>
        <v/>
      </c>
      <c r="K71" s="199" t="str">
        <f>IF(J71="","",IF(SUM(J70)=SUM(J71),K70+1,MATCH(J71,Schedule!$A:$A,0)))</f>
        <v/>
      </c>
      <c r="L71" s="199" t="str">
        <f>IF(J71="","",IF(INDEX(Schedule!$1:$1048576,K71,4)=0,IF(SUM(J70)&lt;&gt;SUM(J71),1,SUM(L70)+1),INDEX(Schedule!$1:$1048576,K71,4)))</f>
        <v/>
      </c>
      <c r="M71" s="3" t="str">
        <f t="shared" si="9"/>
        <v/>
      </c>
      <c r="N71" s="178" t="str">
        <f>IF(J71="","",INDEX(Schedule!$1:$1048576,K71,2))</f>
        <v/>
      </c>
      <c r="O71" s="3" t="str">
        <f>IF(J71="","",IF(N71=0,"",RIGHT("00"&amp;HOUR(N71),2)&amp;":"&amp;RIGHT("00"&amp;MINUTE(N71),2)&amp;"_")&amp;INDEX(Schedule!$1:$1048576,K71,5))</f>
        <v/>
      </c>
      <c r="P71" s="3" t="str">
        <f t="shared" si="13"/>
        <v/>
      </c>
      <c r="Q71" s="3" t="str">
        <f>IF(J71="","",INDEX(Schedule!$1:$1048576,K71,5))</f>
        <v/>
      </c>
    </row>
    <row r="72" spans="1:17" x14ac:dyDescent="0.15">
      <c r="A72" s="128">
        <f t="shared" si="5"/>
        <v>62</v>
      </c>
      <c r="B72" s="1">
        <f t="shared" si="14"/>
        <v>40970</v>
      </c>
      <c r="C72" s="199" t="str">
        <f>IF(ISERROR(MATCH(B72,Schedule!$A:$A,0)),"",MATCH(B72,Schedule!$A:$A,0))</f>
        <v/>
      </c>
      <c r="D72" s="199" t="str">
        <f t="shared" si="0"/>
        <v/>
      </c>
      <c r="E72" s="199" t="str">
        <f t="shared" si="7"/>
        <v/>
      </c>
      <c r="F72" s="1" t="str">
        <f t="shared" si="11"/>
        <v/>
      </c>
      <c r="G72" s="199" t="str">
        <f>IF(E72="","",COUNTIF(Schedule!$A:$A,F72))</f>
        <v/>
      </c>
      <c r="H72" s="199" t="str">
        <f t="shared" si="10"/>
        <v/>
      </c>
      <c r="I72" s="199" t="str">
        <f t="shared" si="8"/>
        <v/>
      </c>
      <c r="J72" s="1" t="str">
        <f t="shared" si="12"/>
        <v/>
      </c>
      <c r="K72" s="199" t="str">
        <f>IF(J72="","",IF(SUM(J71)=SUM(J72),K71+1,MATCH(J72,Schedule!$A:$A,0)))</f>
        <v/>
      </c>
      <c r="L72" s="199" t="str">
        <f>IF(J72="","",IF(INDEX(Schedule!$1:$1048576,K72,4)=0,IF(SUM(J71)&lt;&gt;SUM(J72),1,SUM(L71)+1),INDEX(Schedule!$1:$1048576,K72,4)))</f>
        <v/>
      </c>
      <c r="M72" s="3" t="str">
        <f t="shared" si="9"/>
        <v/>
      </c>
      <c r="N72" s="178" t="str">
        <f>IF(J72="","",INDEX(Schedule!$1:$1048576,K72,2))</f>
        <v/>
      </c>
      <c r="O72" s="3" t="str">
        <f>IF(J72="","",IF(N72=0,"",RIGHT("00"&amp;HOUR(N72),2)&amp;":"&amp;RIGHT("00"&amp;MINUTE(N72),2)&amp;"_")&amp;INDEX(Schedule!$1:$1048576,K72,5))</f>
        <v/>
      </c>
      <c r="P72" s="3" t="str">
        <f t="shared" si="13"/>
        <v/>
      </c>
      <c r="Q72" s="3" t="str">
        <f>IF(J72="","",INDEX(Schedule!$1:$1048576,K72,5))</f>
        <v/>
      </c>
    </row>
    <row r="73" spans="1:17" x14ac:dyDescent="0.15">
      <c r="A73" s="128">
        <f t="shared" si="5"/>
        <v>63</v>
      </c>
      <c r="B73" s="1">
        <f t="shared" si="14"/>
        <v>40971</v>
      </c>
      <c r="C73" s="199" t="str">
        <f>IF(ISERROR(MATCH(B73,Schedule!$A:$A,0)),"",MATCH(B73,Schedule!$A:$A,0))</f>
        <v/>
      </c>
      <c r="D73" s="199" t="str">
        <f t="shared" si="0"/>
        <v/>
      </c>
      <c r="E73" s="199" t="str">
        <f t="shared" si="7"/>
        <v/>
      </c>
      <c r="F73" s="1" t="str">
        <f t="shared" si="11"/>
        <v/>
      </c>
      <c r="G73" s="199" t="str">
        <f>IF(E73="","",COUNTIF(Schedule!$A:$A,F73))</f>
        <v/>
      </c>
      <c r="H73" s="199" t="str">
        <f t="shared" si="10"/>
        <v/>
      </c>
      <c r="I73" s="199" t="str">
        <f t="shared" si="8"/>
        <v/>
      </c>
      <c r="J73" s="1" t="str">
        <f t="shared" si="12"/>
        <v/>
      </c>
      <c r="K73" s="199" t="str">
        <f>IF(J73="","",IF(SUM(J72)=SUM(J73),K72+1,MATCH(J73,Schedule!$A:$A,0)))</f>
        <v/>
      </c>
      <c r="L73" s="199" t="str">
        <f>IF(J73="","",IF(INDEX(Schedule!$1:$1048576,K73,4)=0,IF(SUM(J72)&lt;&gt;SUM(J73),1,SUM(L72)+1),INDEX(Schedule!$1:$1048576,K73,4)))</f>
        <v/>
      </c>
      <c r="M73" s="3" t="str">
        <f t="shared" si="9"/>
        <v/>
      </c>
      <c r="N73" s="178" t="str">
        <f>IF(J73="","",INDEX(Schedule!$1:$1048576,K73,2))</f>
        <v/>
      </c>
      <c r="O73" s="3" t="str">
        <f>IF(J73="","",IF(N73=0,"",RIGHT("00"&amp;HOUR(N73),2)&amp;":"&amp;RIGHT("00"&amp;MINUTE(N73),2)&amp;"_")&amp;INDEX(Schedule!$1:$1048576,K73,5))</f>
        <v/>
      </c>
      <c r="P73" s="3" t="str">
        <f t="shared" si="13"/>
        <v/>
      </c>
      <c r="Q73" s="3" t="str">
        <f>IF(J73="","",INDEX(Schedule!$1:$1048576,K73,5))</f>
        <v/>
      </c>
    </row>
    <row r="74" spans="1:17" x14ac:dyDescent="0.15">
      <c r="A74" s="128">
        <f t="shared" si="5"/>
        <v>64</v>
      </c>
      <c r="B74" s="1">
        <f t="shared" si="14"/>
        <v>40972</v>
      </c>
      <c r="C74" s="199" t="str">
        <f>IF(ISERROR(MATCH(B74,Schedule!$A:$A,0)),"",MATCH(B74,Schedule!$A:$A,0))</f>
        <v/>
      </c>
      <c r="D74" s="199" t="str">
        <f t="shared" si="0"/>
        <v/>
      </c>
      <c r="E74" s="199" t="str">
        <f t="shared" si="7"/>
        <v/>
      </c>
      <c r="F74" s="1" t="str">
        <f t="shared" si="11"/>
        <v/>
      </c>
      <c r="G74" s="199" t="str">
        <f>IF(E74="","",COUNTIF(Schedule!$A:$A,F74))</f>
        <v/>
      </c>
      <c r="H74" s="199" t="str">
        <f t="shared" si="10"/>
        <v/>
      </c>
      <c r="I74" s="199" t="str">
        <f t="shared" si="8"/>
        <v/>
      </c>
      <c r="J74" s="1" t="str">
        <f t="shared" si="12"/>
        <v/>
      </c>
      <c r="K74" s="199" t="str">
        <f>IF(J74="","",IF(SUM(J73)=SUM(J74),K73+1,MATCH(J74,Schedule!$A:$A,0)))</f>
        <v/>
      </c>
      <c r="L74" s="199" t="str">
        <f>IF(J74="","",IF(INDEX(Schedule!$1:$1048576,K74,4)=0,IF(SUM(J73)&lt;&gt;SUM(J74),1,SUM(L73)+1),INDEX(Schedule!$1:$1048576,K74,4)))</f>
        <v/>
      </c>
      <c r="M74" s="3" t="str">
        <f t="shared" si="9"/>
        <v/>
      </c>
      <c r="N74" s="178" t="str">
        <f>IF(J74="","",INDEX(Schedule!$1:$1048576,K74,2))</f>
        <v/>
      </c>
      <c r="O74" s="3" t="str">
        <f>IF(J74="","",IF(N74=0,"",RIGHT("00"&amp;HOUR(N74),2)&amp;":"&amp;RIGHT("00"&amp;MINUTE(N74),2)&amp;"_")&amp;INDEX(Schedule!$1:$1048576,K74,5))</f>
        <v/>
      </c>
      <c r="P74" s="3" t="str">
        <f t="shared" si="13"/>
        <v/>
      </c>
      <c r="Q74" s="3" t="str">
        <f>IF(J74="","",INDEX(Schedule!$1:$1048576,K74,5))</f>
        <v/>
      </c>
    </row>
    <row r="75" spans="1:17" x14ac:dyDescent="0.15">
      <c r="A75" s="128">
        <f t="shared" si="5"/>
        <v>65</v>
      </c>
      <c r="B75" s="1">
        <f t="shared" si="14"/>
        <v>40973</v>
      </c>
      <c r="C75" s="199" t="str">
        <f>IF(ISERROR(MATCH(B75,Schedule!$A:$A,0)),"",MATCH(B75,Schedule!$A:$A,0))</f>
        <v/>
      </c>
      <c r="D75" s="199" t="str">
        <f t="shared" ref="D75:D110" si="15">IF(C75="","",RANK(C75,$C:$C,1))</f>
        <v/>
      </c>
      <c r="E75" s="199" t="str">
        <f t="shared" si="7"/>
        <v/>
      </c>
      <c r="F75" s="1" t="str">
        <f t="shared" ref="F75:F106" si="16">IF(E75="","",INDEX($1:$1048576,E75,2))</f>
        <v/>
      </c>
      <c r="G75" s="199" t="str">
        <f>IF(E75="","",COUNTIF(Schedule!$A:$A,F75))</f>
        <v/>
      </c>
      <c r="H75" s="199" t="str">
        <f t="shared" si="10"/>
        <v/>
      </c>
      <c r="I75" s="199" t="str">
        <f t="shared" si="8"/>
        <v/>
      </c>
      <c r="J75" s="1" t="str">
        <f t="shared" ref="J75:J106" si="17">IF(AND(I75="",J74=""),"",IF(ISERROR(INDEX($1:$1048576,I75,6)),J74,INDEX($1:$1048576,I75,6)))</f>
        <v/>
      </c>
      <c r="K75" s="199" t="str">
        <f>IF(J75="","",IF(SUM(J74)=SUM(J75),K74+1,MATCH(J75,Schedule!$A:$A,0)))</f>
        <v/>
      </c>
      <c r="L75" s="199" t="str">
        <f>IF(J75="","",IF(INDEX(Schedule!$1:$1048576,K75,4)=0,IF(SUM(J74)&lt;&gt;SUM(J75),1,SUM(L74)+1),INDEX(Schedule!$1:$1048576,K75,4)))</f>
        <v/>
      </c>
      <c r="M75" s="3" t="str">
        <f t="shared" si="9"/>
        <v/>
      </c>
      <c r="N75" s="178" t="str">
        <f>IF(J75="","",INDEX(Schedule!$1:$1048576,K75,2))</f>
        <v/>
      </c>
      <c r="O75" s="3" t="str">
        <f>IF(J75="","",IF(N75=0,"",RIGHT("00"&amp;HOUR(N75),2)&amp;":"&amp;RIGHT("00"&amp;MINUTE(N75),2)&amp;"_")&amp;INDEX(Schedule!$1:$1048576,K75,5))</f>
        <v/>
      </c>
      <c r="P75" s="3" t="str">
        <f t="shared" ref="P75:P110" si="18">IF(J75="","",J75&amp;IF(N75=0,"","_"&amp;HOUR(N75)))</f>
        <v/>
      </c>
      <c r="Q75" s="3" t="str">
        <f>IF(J75="","",INDEX(Schedule!$1:$1048576,K75,5))</f>
        <v/>
      </c>
    </row>
    <row r="76" spans="1:17" x14ac:dyDescent="0.15">
      <c r="A76" s="128">
        <f t="shared" ref="A76:A110" si="19">IF(B76="","",ROW()-10)</f>
        <v>66</v>
      </c>
      <c r="B76" s="1">
        <f t="shared" ref="B76:B110" si="20">IF(B75="","",IF((B75+1)&gt;$B$9,"",B75+1))</f>
        <v>40974</v>
      </c>
      <c r="C76" s="199" t="str">
        <f>IF(ISERROR(MATCH(B76,Schedule!$A:$A,0)),"",MATCH(B76,Schedule!$A:$A,0))</f>
        <v/>
      </c>
      <c r="D76" s="199" t="str">
        <f t="shared" si="15"/>
        <v/>
      </c>
      <c r="E76" s="199" t="str">
        <f t="shared" ref="E76:E110" si="21">IF(ISERROR(MATCH((ROW()-10),D:D,0)),"",MATCH((ROW()-10),D:D,0))</f>
        <v/>
      </c>
      <c r="F76" s="1" t="str">
        <f t="shared" si="16"/>
        <v/>
      </c>
      <c r="G76" s="199" t="str">
        <f>IF(E76="","",COUNTIF(Schedule!$A:$A,F76))</f>
        <v/>
      </c>
      <c r="H76" s="199" t="str">
        <f t="shared" si="10"/>
        <v/>
      </c>
      <c r="I76" s="199" t="str">
        <f t="shared" ref="I76:I110" si="22">IF(ISERROR(MATCH((ROW()-10),$H:$H,0)),"",MATCH((ROW()-10),$H:$H,0))</f>
        <v/>
      </c>
      <c r="J76" s="1" t="str">
        <f t="shared" si="17"/>
        <v/>
      </c>
      <c r="K76" s="199" t="str">
        <f>IF(J76="","",IF(SUM(J75)=SUM(J76),K75+1,MATCH(J76,Schedule!$A:$A,0)))</f>
        <v/>
      </c>
      <c r="L76" s="199" t="str">
        <f>IF(J76="","",IF(INDEX(Schedule!$1:$1048576,K76,4)=0,IF(SUM(J75)&lt;&gt;SUM(J76),1,SUM(L75)+1),INDEX(Schedule!$1:$1048576,K76,4)))</f>
        <v/>
      </c>
      <c r="M76" s="3" t="str">
        <f t="shared" ref="M76:M110" si="23">IF(J76="","",J76&amp;"_"&amp;L76)</f>
        <v/>
      </c>
      <c r="N76" s="178" t="str">
        <f>IF(J76="","",INDEX(Schedule!$1:$1048576,K76,2))</f>
        <v/>
      </c>
      <c r="O76" s="3" t="str">
        <f>IF(J76="","",IF(N76=0,"",RIGHT("00"&amp;HOUR(N76),2)&amp;":"&amp;RIGHT("00"&amp;MINUTE(N76),2)&amp;"_")&amp;INDEX(Schedule!$1:$1048576,K76,5))</f>
        <v/>
      </c>
      <c r="P76" s="3" t="str">
        <f t="shared" si="18"/>
        <v/>
      </c>
      <c r="Q76" s="3" t="str">
        <f>IF(J76="","",INDEX(Schedule!$1:$1048576,K76,5))</f>
        <v/>
      </c>
    </row>
    <row r="77" spans="1:17" x14ac:dyDescent="0.15">
      <c r="A77" s="128">
        <f t="shared" si="19"/>
        <v>67</v>
      </c>
      <c r="B77" s="1">
        <f t="shared" si="20"/>
        <v>40975</v>
      </c>
      <c r="C77" s="199" t="str">
        <f>IF(ISERROR(MATCH(B77,Schedule!$A:$A,0)),"",MATCH(B77,Schedule!$A:$A,0))</f>
        <v/>
      </c>
      <c r="D77" s="199" t="str">
        <f t="shared" si="15"/>
        <v/>
      </c>
      <c r="E77" s="199" t="str">
        <f t="shared" si="21"/>
        <v/>
      </c>
      <c r="F77" s="1" t="str">
        <f t="shared" si="16"/>
        <v/>
      </c>
      <c r="G77" s="199" t="str">
        <f>IF(E77="","",COUNTIF(Schedule!$A:$A,F77))</f>
        <v/>
      </c>
      <c r="H77" s="199" t="str">
        <f t="shared" si="10"/>
        <v/>
      </c>
      <c r="I77" s="199" t="str">
        <f t="shared" si="22"/>
        <v/>
      </c>
      <c r="J77" s="1" t="str">
        <f t="shared" si="17"/>
        <v/>
      </c>
      <c r="K77" s="199" t="str">
        <f>IF(J77="","",IF(SUM(J76)=SUM(J77),K76+1,MATCH(J77,Schedule!$A:$A,0)))</f>
        <v/>
      </c>
      <c r="L77" s="199" t="str">
        <f>IF(J77="","",IF(INDEX(Schedule!$1:$1048576,K77,4)=0,IF(SUM(J76)&lt;&gt;SUM(J77),1,SUM(L76)+1),INDEX(Schedule!$1:$1048576,K77,4)))</f>
        <v/>
      </c>
      <c r="M77" s="3" t="str">
        <f t="shared" si="23"/>
        <v/>
      </c>
      <c r="N77" s="178" t="str">
        <f>IF(J77="","",INDEX(Schedule!$1:$1048576,K77,2))</f>
        <v/>
      </c>
      <c r="O77" s="3" t="str">
        <f>IF(J77="","",IF(N77=0,"",RIGHT("00"&amp;HOUR(N77),2)&amp;":"&amp;RIGHT("00"&amp;MINUTE(N77),2)&amp;"_")&amp;INDEX(Schedule!$1:$1048576,K77,5))</f>
        <v/>
      </c>
      <c r="P77" s="3" t="str">
        <f t="shared" si="18"/>
        <v/>
      </c>
      <c r="Q77" s="3" t="str">
        <f>IF(J77="","",INDEX(Schedule!$1:$1048576,K77,5))</f>
        <v/>
      </c>
    </row>
    <row r="78" spans="1:17" x14ac:dyDescent="0.15">
      <c r="A78" s="128">
        <f t="shared" si="19"/>
        <v>68</v>
      </c>
      <c r="B78" s="1">
        <f t="shared" si="20"/>
        <v>40976</v>
      </c>
      <c r="C78" s="199" t="str">
        <f>IF(ISERROR(MATCH(B78,Schedule!$A:$A,0)),"",MATCH(B78,Schedule!$A:$A,0))</f>
        <v/>
      </c>
      <c r="D78" s="199" t="str">
        <f t="shared" si="15"/>
        <v/>
      </c>
      <c r="E78" s="199" t="str">
        <f t="shared" si="21"/>
        <v/>
      </c>
      <c r="F78" s="1" t="str">
        <f t="shared" si="16"/>
        <v/>
      </c>
      <c r="G78" s="199" t="str">
        <f>IF(E78="","",COUNTIF(Schedule!$A:$A,F78))</f>
        <v/>
      </c>
      <c r="H78" s="199" t="str">
        <f t="shared" si="10"/>
        <v/>
      </c>
      <c r="I78" s="199" t="str">
        <f t="shared" si="22"/>
        <v/>
      </c>
      <c r="J78" s="1" t="str">
        <f t="shared" si="17"/>
        <v/>
      </c>
      <c r="K78" s="199" t="str">
        <f>IF(J78="","",IF(SUM(J77)=SUM(J78),K77+1,MATCH(J78,Schedule!$A:$A,0)))</f>
        <v/>
      </c>
      <c r="L78" s="199" t="str">
        <f>IF(J78="","",IF(INDEX(Schedule!$1:$1048576,K78,4)=0,IF(SUM(J77)&lt;&gt;SUM(J78),1,SUM(L77)+1),INDEX(Schedule!$1:$1048576,K78,4)))</f>
        <v/>
      </c>
      <c r="M78" s="3" t="str">
        <f t="shared" si="23"/>
        <v/>
      </c>
      <c r="N78" s="178" t="str">
        <f>IF(J78="","",INDEX(Schedule!$1:$1048576,K78,2))</f>
        <v/>
      </c>
      <c r="O78" s="3" t="str">
        <f>IF(J78="","",IF(N78=0,"",RIGHT("00"&amp;HOUR(N78),2)&amp;":"&amp;RIGHT("00"&amp;MINUTE(N78),2)&amp;"_")&amp;INDEX(Schedule!$1:$1048576,K78,5))</f>
        <v/>
      </c>
      <c r="P78" s="3" t="str">
        <f t="shared" si="18"/>
        <v/>
      </c>
      <c r="Q78" s="3" t="str">
        <f>IF(J78="","",INDEX(Schedule!$1:$1048576,K78,5))</f>
        <v/>
      </c>
    </row>
    <row r="79" spans="1:17" x14ac:dyDescent="0.15">
      <c r="A79" s="128">
        <f t="shared" si="19"/>
        <v>69</v>
      </c>
      <c r="B79" s="1">
        <f t="shared" si="20"/>
        <v>40977</v>
      </c>
      <c r="C79" s="199" t="str">
        <f>IF(ISERROR(MATCH(B79,Schedule!$A:$A,0)),"",MATCH(B79,Schedule!$A:$A,0))</f>
        <v/>
      </c>
      <c r="D79" s="199" t="str">
        <f t="shared" si="15"/>
        <v/>
      </c>
      <c r="E79" s="199" t="str">
        <f t="shared" si="21"/>
        <v/>
      </c>
      <c r="F79" s="1" t="str">
        <f t="shared" si="16"/>
        <v/>
      </c>
      <c r="G79" s="199" t="str">
        <f>IF(E79="","",COUNTIF(Schedule!$A:$A,F79))</f>
        <v/>
      </c>
      <c r="H79" s="199" t="str">
        <f t="shared" si="10"/>
        <v/>
      </c>
      <c r="I79" s="199" t="str">
        <f t="shared" si="22"/>
        <v/>
      </c>
      <c r="J79" s="1" t="str">
        <f t="shared" si="17"/>
        <v/>
      </c>
      <c r="K79" s="199" t="str">
        <f>IF(J79="","",IF(SUM(J78)=SUM(J79),K78+1,MATCH(J79,Schedule!$A:$A,0)))</f>
        <v/>
      </c>
      <c r="L79" s="199" t="str">
        <f>IF(J79="","",IF(INDEX(Schedule!$1:$1048576,K79,4)=0,IF(SUM(J78)&lt;&gt;SUM(J79),1,SUM(L78)+1),INDEX(Schedule!$1:$1048576,K79,4)))</f>
        <v/>
      </c>
      <c r="M79" s="3" t="str">
        <f t="shared" si="23"/>
        <v/>
      </c>
      <c r="N79" s="178" t="str">
        <f>IF(J79="","",INDEX(Schedule!$1:$1048576,K79,2))</f>
        <v/>
      </c>
      <c r="O79" s="3" t="str">
        <f>IF(J79="","",IF(N79=0,"",RIGHT("00"&amp;HOUR(N79),2)&amp;":"&amp;RIGHT("00"&amp;MINUTE(N79),2)&amp;"_")&amp;INDEX(Schedule!$1:$1048576,K79,5))</f>
        <v/>
      </c>
      <c r="P79" s="3" t="str">
        <f t="shared" si="18"/>
        <v/>
      </c>
      <c r="Q79" s="3" t="str">
        <f>IF(J79="","",INDEX(Schedule!$1:$1048576,K79,5))</f>
        <v/>
      </c>
    </row>
    <row r="80" spans="1:17" x14ac:dyDescent="0.15">
      <c r="A80" s="128">
        <f t="shared" si="19"/>
        <v>70</v>
      </c>
      <c r="B80" s="1">
        <f t="shared" si="20"/>
        <v>40978</v>
      </c>
      <c r="C80" s="199" t="str">
        <f>IF(ISERROR(MATCH(B80,Schedule!$A:$A,0)),"",MATCH(B80,Schedule!$A:$A,0))</f>
        <v/>
      </c>
      <c r="D80" s="199" t="str">
        <f t="shared" si="15"/>
        <v/>
      </c>
      <c r="E80" s="199" t="str">
        <f t="shared" si="21"/>
        <v/>
      </c>
      <c r="F80" s="1" t="str">
        <f t="shared" si="16"/>
        <v/>
      </c>
      <c r="G80" s="199" t="str">
        <f>IF(E80="","",COUNTIF(Schedule!$A:$A,F80))</f>
        <v/>
      </c>
      <c r="H80" s="199" t="str">
        <f t="shared" si="10"/>
        <v/>
      </c>
      <c r="I80" s="199" t="str">
        <f t="shared" si="22"/>
        <v/>
      </c>
      <c r="J80" s="1" t="str">
        <f t="shared" si="17"/>
        <v/>
      </c>
      <c r="K80" s="199" t="str">
        <f>IF(J80="","",IF(SUM(J79)=SUM(J80),K79+1,MATCH(J80,Schedule!$A:$A,0)))</f>
        <v/>
      </c>
      <c r="L80" s="199" t="str">
        <f>IF(J80="","",IF(INDEX(Schedule!$1:$1048576,K80,4)=0,IF(SUM(J79)&lt;&gt;SUM(J80),1,SUM(L79)+1),INDEX(Schedule!$1:$1048576,K80,4)))</f>
        <v/>
      </c>
      <c r="M80" s="3" t="str">
        <f t="shared" si="23"/>
        <v/>
      </c>
      <c r="N80" s="178" t="str">
        <f>IF(J80="","",INDEX(Schedule!$1:$1048576,K80,2))</f>
        <v/>
      </c>
      <c r="O80" s="3" t="str">
        <f>IF(J80="","",IF(N80=0,"",RIGHT("00"&amp;HOUR(N80),2)&amp;":"&amp;RIGHT("00"&amp;MINUTE(N80),2)&amp;"_")&amp;INDEX(Schedule!$1:$1048576,K80,5))</f>
        <v/>
      </c>
      <c r="P80" s="3" t="str">
        <f t="shared" si="18"/>
        <v/>
      </c>
      <c r="Q80" s="3" t="str">
        <f>IF(J80="","",INDEX(Schedule!$1:$1048576,K80,5))</f>
        <v/>
      </c>
    </row>
    <row r="81" spans="1:17" x14ac:dyDescent="0.15">
      <c r="A81" s="128">
        <f t="shared" si="19"/>
        <v>71</v>
      </c>
      <c r="B81" s="1">
        <f t="shared" si="20"/>
        <v>40979</v>
      </c>
      <c r="C81" s="199" t="str">
        <f>IF(ISERROR(MATCH(B81,Schedule!$A:$A,0)),"",MATCH(B81,Schedule!$A:$A,0))</f>
        <v/>
      </c>
      <c r="D81" s="199" t="str">
        <f t="shared" si="15"/>
        <v/>
      </c>
      <c r="E81" s="199" t="str">
        <f t="shared" si="21"/>
        <v/>
      </c>
      <c r="F81" s="1" t="str">
        <f t="shared" si="16"/>
        <v/>
      </c>
      <c r="G81" s="199" t="str">
        <f>IF(E81="","",COUNTIF(Schedule!$A:$A,F81))</f>
        <v/>
      </c>
      <c r="H81" s="199" t="str">
        <f t="shared" si="10"/>
        <v/>
      </c>
      <c r="I81" s="199" t="str">
        <f t="shared" si="22"/>
        <v/>
      </c>
      <c r="J81" s="1" t="str">
        <f t="shared" si="17"/>
        <v/>
      </c>
      <c r="K81" s="199" t="str">
        <f>IF(J81="","",IF(SUM(J80)=SUM(J81),K80+1,MATCH(J81,Schedule!$A:$A,0)))</f>
        <v/>
      </c>
      <c r="L81" s="199" t="str">
        <f>IF(J81="","",IF(INDEX(Schedule!$1:$1048576,K81,4)=0,IF(SUM(J80)&lt;&gt;SUM(J81),1,SUM(L80)+1),INDEX(Schedule!$1:$1048576,K81,4)))</f>
        <v/>
      </c>
      <c r="M81" s="3" t="str">
        <f t="shared" si="23"/>
        <v/>
      </c>
      <c r="N81" s="178" t="str">
        <f>IF(J81="","",INDEX(Schedule!$1:$1048576,K81,2))</f>
        <v/>
      </c>
      <c r="O81" s="3" t="str">
        <f>IF(J81="","",IF(N81=0,"",RIGHT("00"&amp;HOUR(N81),2)&amp;":"&amp;RIGHT("00"&amp;MINUTE(N81),2)&amp;"_")&amp;INDEX(Schedule!$1:$1048576,K81,5))</f>
        <v/>
      </c>
      <c r="P81" s="3" t="str">
        <f t="shared" si="18"/>
        <v/>
      </c>
      <c r="Q81" s="3" t="str">
        <f>IF(J81="","",INDEX(Schedule!$1:$1048576,K81,5))</f>
        <v/>
      </c>
    </row>
    <row r="82" spans="1:17" x14ac:dyDescent="0.15">
      <c r="A82" s="128">
        <f t="shared" si="19"/>
        <v>72</v>
      </c>
      <c r="B82" s="1">
        <f t="shared" si="20"/>
        <v>40980</v>
      </c>
      <c r="C82" s="199" t="str">
        <f>IF(ISERROR(MATCH(B82,Schedule!$A:$A,0)),"",MATCH(B82,Schedule!$A:$A,0))</f>
        <v/>
      </c>
      <c r="D82" s="199" t="str">
        <f t="shared" si="15"/>
        <v/>
      </c>
      <c r="E82" s="199" t="str">
        <f t="shared" si="21"/>
        <v/>
      </c>
      <c r="F82" s="1" t="str">
        <f t="shared" si="16"/>
        <v/>
      </c>
      <c r="G82" s="199" t="str">
        <f>IF(E82="","",COUNTIF(Schedule!$A:$A,F82))</f>
        <v/>
      </c>
      <c r="H82" s="199" t="str">
        <f t="shared" si="10"/>
        <v/>
      </c>
      <c r="I82" s="199" t="str">
        <f t="shared" si="22"/>
        <v/>
      </c>
      <c r="J82" s="1" t="str">
        <f t="shared" si="17"/>
        <v/>
      </c>
      <c r="K82" s="199" t="str">
        <f>IF(J82="","",IF(SUM(J81)=SUM(J82),K81+1,MATCH(J82,Schedule!$A:$A,0)))</f>
        <v/>
      </c>
      <c r="L82" s="199" t="str">
        <f>IF(J82="","",IF(INDEX(Schedule!$1:$1048576,K82,4)=0,IF(SUM(J81)&lt;&gt;SUM(J82),1,SUM(L81)+1),INDEX(Schedule!$1:$1048576,K82,4)))</f>
        <v/>
      </c>
      <c r="M82" s="3" t="str">
        <f t="shared" si="23"/>
        <v/>
      </c>
      <c r="N82" s="178" t="str">
        <f>IF(J82="","",INDEX(Schedule!$1:$1048576,K82,2))</f>
        <v/>
      </c>
      <c r="O82" s="3" t="str">
        <f>IF(J82="","",IF(N82=0,"",RIGHT("00"&amp;HOUR(N82),2)&amp;":"&amp;RIGHT("00"&amp;MINUTE(N82),2)&amp;"_")&amp;INDEX(Schedule!$1:$1048576,K82,5))</f>
        <v/>
      </c>
      <c r="P82" s="3" t="str">
        <f t="shared" si="18"/>
        <v/>
      </c>
      <c r="Q82" s="3" t="str">
        <f>IF(J82="","",INDEX(Schedule!$1:$1048576,K82,5))</f>
        <v/>
      </c>
    </row>
    <row r="83" spans="1:17" x14ac:dyDescent="0.15">
      <c r="A83" s="128">
        <f t="shared" si="19"/>
        <v>73</v>
      </c>
      <c r="B83" s="1">
        <f t="shared" si="20"/>
        <v>40981</v>
      </c>
      <c r="C83" s="199" t="str">
        <f>IF(ISERROR(MATCH(B83,Schedule!$A:$A,0)),"",MATCH(B83,Schedule!$A:$A,0))</f>
        <v/>
      </c>
      <c r="D83" s="199" t="str">
        <f t="shared" si="15"/>
        <v/>
      </c>
      <c r="E83" s="199" t="str">
        <f t="shared" si="21"/>
        <v/>
      </c>
      <c r="F83" s="1" t="str">
        <f t="shared" si="16"/>
        <v/>
      </c>
      <c r="G83" s="199" t="str">
        <f>IF(E83="","",COUNTIF(Schedule!$A:$A,F83))</f>
        <v/>
      </c>
      <c r="H83" s="199" t="str">
        <f t="shared" si="10"/>
        <v/>
      </c>
      <c r="I83" s="199" t="str">
        <f t="shared" si="22"/>
        <v/>
      </c>
      <c r="J83" s="1" t="str">
        <f t="shared" si="17"/>
        <v/>
      </c>
      <c r="K83" s="199" t="str">
        <f>IF(J83="","",IF(SUM(J82)=SUM(J83),K82+1,MATCH(J83,Schedule!$A:$A,0)))</f>
        <v/>
      </c>
      <c r="L83" s="199" t="str">
        <f>IF(J83="","",IF(INDEX(Schedule!$1:$1048576,K83,4)=0,IF(SUM(J82)&lt;&gt;SUM(J83),1,SUM(L82)+1),INDEX(Schedule!$1:$1048576,K83,4)))</f>
        <v/>
      </c>
      <c r="M83" s="3" t="str">
        <f t="shared" si="23"/>
        <v/>
      </c>
      <c r="N83" s="178" t="str">
        <f>IF(J83="","",INDEX(Schedule!$1:$1048576,K83,2))</f>
        <v/>
      </c>
      <c r="O83" s="3" t="str">
        <f>IF(J83="","",IF(N83=0,"",RIGHT("00"&amp;HOUR(N83),2)&amp;":"&amp;RIGHT("00"&amp;MINUTE(N83),2)&amp;"_")&amp;INDEX(Schedule!$1:$1048576,K83,5))</f>
        <v/>
      </c>
      <c r="P83" s="3" t="str">
        <f t="shared" si="18"/>
        <v/>
      </c>
      <c r="Q83" s="3" t="str">
        <f>IF(J83="","",INDEX(Schedule!$1:$1048576,K83,5))</f>
        <v/>
      </c>
    </row>
    <row r="84" spans="1:17" x14ac:dyDescent="0.15">
      <c r="A84" s="128">
        <f t="shared" si="19"/>
        <v>74</v>
      </c>
      <c r="B84" s="1">
        <f t="shared" si="20"/>
        <v>40982</v>
      </c>
      <c r="C84" s="199" t="str">
        <f>IF(ISERROR(MATCH(B84,Schedule!$A:$A,0)),"",MATCH(B84,Schedule!$A:$A,0))</f>
        <v/>
      </c>
      <c r="D84" s="199" t="str">
        <f t="shared" si="15"/>
        <v/>
      </c>
      <c r="E84" s="199" t="str">
        <f t="shared" si="21"/>
        <v/>
      </c>
      <c r="F84" s="1" t="str">
        <f t="shared" si="16"/>
        <v/>
      </c>
      <c r="G84" s="199" t="str">
        <f>IF(E84="","",COUNTIF(Schedule!$A:$A,F84))</f>
        <v/>
      </c>
      <c r="H84" s="199" t="str">
        <f t="shared" si="10"/>
        <v/>
      </c>
      <c r="I84" s="199" t="str">
        <f t="shared" si="22"/>
        <v/>
      </c>
      <c r="J84" s="1" t="str">
        <f t="shared" si="17"/>
        <v/>
      </c>
      <c r="K84" s="199" t="str">
        <f>IF(J84="","",IF(SUM(J83)=SUM(J84),K83+1,MATCH(J84,Schedule!$A:$A,0)))</f>
        <v/>
      </c>
      <c r="L84" s="199" t="str">
        <f>IF(J84="","",IF(INDEX(Schedule!$1:$1048576,K84,4)=0,IF(SUM(J83)&lt;&gt;SUM(J84),1,SUM(L83)+1),INDEX(Schedule!$1:$1048576,K84,4)))</f>
        <v/>
      </c>
      <c r="M84" s="3" t="str">
        <f t="shared" si="23"/>
        <v/>
      </c>
      <c r="N84" s="178" t="str">
        <f>IF(J84="","",INDEX(Schedule!$1:$1048576,K84,2))</f>
        <v/>
      </c>
      <c r="O84" s="3" t="str">
        <f>IF(J84="","",IF(N84=0,"",RIGHT("00"&amp;HOUR(N84),2)&amp;":"&amp;RIGHT("00"&amp;MINUTE(N84),2)&amp;"_")&amp;INDEX(Schedule!$1:$1048576,K84,5))</f>
        <v/>
      </c>
      <c r="P84" s="3" t="str">
        <f t="shared" si="18"/>
        <v/>
      </c>
      <c r="Q84" s="3" t="str">
        <f>IF(J84="","",INDEX(Schedule!$1:$1048576,K84,5))</f>
        <v/>
      </c>
    </row>
    <row r="85" spans="1:17" x14ac:dyDescent="0.15">
      <c r="A85" s="128">
        <f t="shared" si="19"/>
        <v>75</v>
      </c>
      <c r="B85" s="1">
        <f t="shared" si="20"/>
        <v>40983</v>
      </c>
      <c r="C85" s="199" t="str">
        <f>IF(ISERROR(MATCH(B85,Schedule!$A:$A,0)),"",MATCH(B85,Schedule!$A:$A,0))</f>
        <v/>
      </c>
      <c r="D85" s="199" t="str">
        <f t="shared" si="15"/>
        <v/>
      </c>
      <c r="E85" s="199" t="str">
        <f t="shared" si="21"/>
        <v/>
      </c>
      <c r="F85" s="1" t="str">
        <f t="shared" si="16"/>
        <v/>
      </c>
      <c r="G85" s="199" t="str">
        <f>IF(E85="","",COUNTIF(Schedule!$A:$A,F85))</f>
        <v/>
      </c>
      <c r="H85" s="199" t="str">
        <f t="shared" si="10"/>
        <v/>
      </c>
      <c r="I85" s="199" t="str">
        <f t="shared" si="22"/>
        <v/>
      </c>
      <c r="J85" s="1" t="str">
        <f t="shared" si="17"/>
        <v/>
      </c>
      <c r="K85" s="199" t="str">
        <f>IF(J85="","",IF(SUM(J84)=SUM(J85),K84+1,MATCH(J85,Schedule!$A:$A,0)))</f>
        <v/>
      </c>
      <c r="L85" s="199" t="str">
        <f>IF(J85="","",IF(INDEX(Schedule!$1:$1048576,K85,4)=0,IF(SUM(J84)&lt;&gt;SUM(J85),1,SUM(L84)+1),INDEX(Schedule!$1:$1048576,K85,4)))</f>
        <v/>
      </c>
      <c r="M85" s="3" t="str">
        <f t="shared" si="23"/>
        <v/>
      </c>
      <c r="N85" s="178" t="str">
        <f>IF(J85="","",INDEX(Schedule!$1:$1048576,K85,2))</f>
        <v/>
      </c>
      <c r="O85" s="3" t="str">
        <f>IF(J85="","",IF(N85=0,"",RIGHT("00"&amp;HOUR(N85),2)&amp;":"&amp;RIGHT("00"&amp;MINUTE(N85),2)&amp;"_")&amp;INDEX(Schedule!$1:$1048576,K85,5))</f>
        <v/>
      </c>
      <c r="P85" s="3" t="str">
        <f t="shared" si="18"/>
        <v/>
      </c>
      <c r="Q85" s="3" t="str">
        <f>IF(J85="","",INDEX(Schedule!$1:$1048576,K85,5))</f>
        <v/>
      </c>
    </row>
    <row r="86" spans="1:17" x14ac:dyDescent="0.15">
      <c r="A86" s="128">
        <f t="shared" si="19"/>
        <v>76</v>
      </c>
      <c r="B86" s="1">
        <f t="shared" si="20"/>
        <v>40984</v>
      </c>
      <c r="C86" s="199" t="str">
        <f>IF(ISERROR(MATCH(B86,Schedule!$A:$A,0)),"",MATCH(B86,Schedule!$A:$A,0))</f>
        <v/>
      </c>
      <c r="D86" s="199" t="str">
        <f t="shared" si="15"/>
        <v/>
      </c>
      <c r="E86" s="199" t="str">
        <f t="shared" si="21"/>
        <v/>
      </c>
      <c r="F86" s="1" t="str">
        <f t="shared" si="16"/>
        <v/>
      </c>
      <c r="G86" s="199" t="str">
        <f>IF(E86="","",COUNTIF(Schedule!$A:$A,F86))</f>
        <v/>
      </c>
      <c r="H86" s="199" t="str">
        <f t="shared" si="10"/>
        <v/>
      </c>
      <c r="I86" s="199" t="str">
        <f t="shared" si="22"/>
        <v/>
      </c>
      <c r="J86" s="1" t="str">
        <f t="shared" si="17"/>
        <v/>
      </c>
      <c r="K86" s="199" t="str">
        <f>IF(J86="","",IF(SUM(J85)=SUM(J86),K85+1,MATCH(J86,Schedule!$A:$A,0)))</f>
        <v/>
      </c>
      <c r="L86" s="199" t="str">
        <f>IF(J86="","",IF(INDEX(Schedule!$1:$1048576,K86,4)=0,IF(SUM(J85)&lt;&gt;SUM(J86),1,SUM(L85)+1),INDEX(Schedule!$1:$1048576,K86,4)))</f>
        <v/>
      </c>
      <c r="M86" s="3" t="str">
        <f t="shared" si="23"/>
        <v/>
      </c>
      <c r="N86" s="178" t="str">
        <f>IF(J86="","",INDEX(Schedule!$1:$1048576,K86,2))</f>
        <v/>
      </c>
      <c r="O86" s="3" t="str">
        <f>IF(J86="","",IF(N86=0,"",RIGHT("00"&amp;HOUR(N86),2)&amp;":"&amp;RIGHT("00"&amp;MINUTE(N86),2)&amp;"_")&amp;INDEX(Schedule!$1:$1048576,K86,5))</f>
        <v/>
      </c>
      <c r="P86" s="3" t="str">
        <f t="shared" si="18"/>
        <v/>
      </c>
      <c r="Q86" s="3" t="str">
        <f>IF(J86="","",INDEX(Schedule!$1:$1048576,K86,5))</f>
        <v/>
      </c>
    </row>
    <row r="87" spans="1:17" x14ac:dyDescent="0.15">
      <c r="A87" s="128">
        <f t="shared" si="19"/>
        <v>77</v>
      </c>
      <c r="B87" s="1">
        <f t="shared" si="20"/>
        <v>40985</v>
      </c>
      <c r="C87" s="199" t="str">
        <f>IF(ISERROR(MATCH(B87,Schedule!$A:$A,0)),"",MATCH(B87,Schedule!$A:$A,0))</f>
        <v/>
      </c>
      <c r="D87" s="199" t="str">
        <f t="shared" si="15"/>
        <v/>
      </c>
      <c r="E87" s="199" t="str">
        <f t="shared" si="21"/>
        <v/>
      </c>
      <c r="F87" s="1" t="str">
        <f t="shared" si="16"/>
        <v/>
      </c>
      <c r="G87" s="199" t="str">
        <f>IF(E87="","",COUNTIF(Schedule!$A:$A,F87))</f>
        <v/>
      </c>
      <c r="H87" s="199" t="str">
        <f t="shared" si="10"/>
        <v/>
      </c>
      <c r="I87" s="199" t="str">
        <f t="shared" si="22"/>
        <v/>
      </c>
      <c r="J87" s="1" t="str">
        <f t="shared" si="17"/>
        <v/>
      </c>
      <c r="K87" s="199" t="str">
        <f>IF(J87="","",IF(SUM(J86)=SUM(J87),K86+1,MATCH(J87,Schedule!$A:$A,0)))</f>
        <v/>
      </c>
      <c r="L87" s="199" t="str">
        <f>IF(J87="","",IF(INDEX(Schedule!$1:$1048576,K87,4)=0,IF(SUM(J86)&lt;&gt;SUM(J87),1,SUM(L86)+1),INDEX(Schedule!$1:$1048576,K87,4)))</f>
        <v/>
      </c>
      <c r="M87" s="3" t="str">
        <f t="shared" si="23"/>
        <v/>
      </c>
      <c r="N87" s="178" t="str">
        <f>IF(J87="","",INDEX(Schedule!$1:$1048576,K87,2))</f>
        <v/>
      </c>
      <c r="O87" s="3" t="str">
        <f>IF(J87="","",IF(N87=0,"",RIGHT("00"&amp;HOUR(N87),2)&amp;":"&amp;RIGHT("00"&amp;MINUTE(N87),2)&amp;"_")&amp;INDEX(Schedule!$1:$1048576,K87,5))</f>
        <v/>
      </c>
      <c r="P87" s="3" t="str">
        <f t="shared" si="18"/>
        <v/>
      </c>
      <c r="Q87" s="3" t="str">
        <f>IF(J87="","",INDEX(Schedule!$1:$1048576,K87,5))</f>
        <v/>
      </c>
    </row>
    <row r="88" spans="1:17" x14ac:dyDescent="0.15">
      <c r="A88" s="128">
        <f t="shared" si="19"/>
        <v>78</v>
      </c>
      <c r="B88" s="1">
        <f t="shared" si="20"/>
        <v>40986</v>
      </c>
      <c r="C88" s="199" t="str">
        <f>IF(ISERROR(MATCH(B88,Schedule!$A:$A,0)),"",MATCH(B88,Schedule!$A:$A,0))</f>
        <v/>
      </c>
      <c r="D88" s="199" t="str">
        <f t="shared" si="15"/>
        <v/>
      </c>
      <c r="E88" s="199" t="str">
        <f t="shared" si="21"/>
        <v/>
      </c>
      <c r="F88" s="1" t="str">
        <f t="shared" si="16"/>
        <v/>
      </c>
      <c r="G88" s="199" t="str">
        <f>IF(E88="","",COUNTIF(Schedule!$A:$A,F88))</f>
        <v/>
      </c>
      <c r="H88" s="199" t="str">
        <f t="shared" si="10"/>
        <v/>
      </c>
      <c r="I88" s="199" t="str">
        <f t="shared" si="22"/>
        <v/>
      </c>
      <c r="J88" s="1" t="str">
        <f t="shared" si="17"/>
        <v/>
      </c>
      <c r="K88" s="199" t="str">
        <f>IF(J88="","",IF(SUM(J87)=SUM(J88),K87+1,MATCH(J88,Schedule!$A:$A,0)))</f>
        <v/>
      </c>
      <c r="L88" s="199" t="str">
        <f>IF(J88="","",IF(INDEX(Schedule!$1:$1048576,K88,4)=0,IF(SUM(J87)&lt;&gt;SUM(J88),1,SUM(L87)+1),INDEX(Schedule!$1:$1048576,K88,4)))</f>
        <v/>
      </c>
      <c r="M88" s="3" t="str">
        <f t="shared" si="23"/>
        <v/>
      </c>
      <c r="N88" s="178" t="str">
        <f>IF(J88="","",INDEX(Schedule!$1:$1048576,K88,2))</f>
        <v/>
      </c>
      <c r="O88" s="3" t="str">
        <f>IF(J88="","",IF(N88=0,"",RIGHT("00"&amp;HOUR(N88),2)&amp;":"&amp;RIGHT("00"&amp;MINUTE(N88),2)&amp;"_")&amp;INDEX(Schedule!$1:$1048576,K88,5))</f>
        <v/>
      </c>
      <c r="P88" s="3" t="str">
        <f t="shared" si="18"/>
        <v/>
      </c>
      <c r="Q88" s="3" t="str">
        <f>IF(J88="","",INDEX(Schedule!$1:$1048576,K88,5))</f>
        <v/>
      </c>
    </row>
    <row r="89" spans="1:17" x14ac:dyDescent="0.15">
      <c r="A89" s="128">
        <f t="shared" si="19"/>
        <v>79</v>
      </c>
      <c r="B89" s="1">
        <f t="shared" si="20"/>
        <v>40987</v>
      </c>
      <c r="C89" s="199" t="str">
        <f>IF(ISERROR(MATCH(B89,Schedule!$A:$A,0)),"",MATCH(B89,Schedule!$A:$A,0))</f>
        <v/>
      </c>
      <c r="D89" s="199" t="str">
        <f t="shared" si="15"/>
        <v/>
      </c>
      <c r="E89" s="199" t="str">
        <f t="shared" si="21"/>
        <v/>
      </c>
      <c r="F89" s="1" t="str">
        <f t="shared" si="16"/>
        <v/>
      </c>
      <c r="G89" s="199" t="str">
        <f>IF(E89="","",COUNTIF(Schedule!$A:$A,F89))</f>
        <v/>
      </c>
      <c r="H89" s="199" t="str">
        <f t="shared" si="10"/>
        <v/>
      </c>
      <c r="I89" s="199" t="str">
        <f t="shared" si="22"/>
        <v/>
      </c>
      <c r="J89" s="1" t="str">
        <f t="shared" si="17"/>
        <v/>
      </c>
      <c r="K89" s="199" t="str">
        <f>IF(J89="","",IF(SUM(J88)=SUM(J89),K88+1,MATCH(J89,Schedule!$A:$A,0)))</f>
        <v/>
      </c>
      <c r="L89" s="199" t="str">
        <f>IF(J89="","",IF(INDEX(Schedule!$1:$1048576,K89,4)=0,IF(SUM(J88)&lt;&gt;SUM(J89),1,SUM(L88)+1),INDEX(Schedule!$1:$1048576,K89,4)))</f>
        <v/>
      </c>
      <c r="M89" s="3" t="str">
        <f t="shared" si="23"/>
        <v/>
      </c>
      <c r="N89" s="178" t="str">
        <f>IF(J89="","",INDEX(Schedule!$1:$1048576,K89,2))</f>
        <v/>
      </c>
      <c r="O89" s="3" t="str">
        <f>IF(J89="","",IF(N89=0,"",RIGHT("00"&amp;HOUR(N89),2)&amp;":"&amp;RIGHT("00"&amp;MINUTE(N89),2)&amp;"_")&amp;INDEX(Schedule!$1:$1048576,K89,5))</f>
        <v/>
      </c>
      <c r="P89" s="3" t="str">
        <f t="shared" si="18"/>
        <v/>
      </c>
      <c r="Q89" s="3" t="str">
        <f>IF(J89="","",INDEX(Schedule!$1:$1048576,K89,5))</f>
        <v/>
      </c>
    </row>
    <row r="90" spans="1:17" x14ac:dyDescent="0.15">
      <c r="A90" s="128">
        <f t="shared" si="19"/>
        <v>80</v>
      </c>
      <c r="B90" s="1">
        <f t="shared" si="20"/>
        <v>40988</v>
      </c>
      <c r="C90" s="199" t="str">
        <f>IF(ISERROR(MATCH(B90,Schedule!$A:$A,0)),"",MATCH(B90,Schedule!$A:$A,0))</f>
        <v/>
      </c>
      <c r="D90" s="199" t="str">
        <f t="shared" si="15"/>
        <v/>
      </c>
      <c r="E90" s="199" t="str">
        <f t="shared" si="21"/>
        <v/>
      </c>
      <c r="F90" s="1" t="str">
        <f t="shared" si="16"/>
        <v/>
      </c>
      <c r="G90" s="199" t="str">
        <f>IF(E90="","",COUNTIF(Schedule!$A:$A,F90))</f>
        <v/>
      </c>
      <c r="H90" s="199" t="str">
        <f t="shared" si="10"/>
        <v/>
      </c>
      <c r="I90" s="199" t="str">
        <f t="shared" si="22"/>
        <v/>
      </c>
      <c r="J90" s="1" t="str">
        <f t="shared" si="17"/>
        <v/>
      </c>
      <c r="K90" s="199" t="str">
        <f>IF(J90="","",IF(SUM(J89)=SUM(J90),K89+1,MATCH(J90,Schedule!$A:$A,0)))</f>
        <v/>
      </c>
      <c r="L90" s="199" t="str">
        <f>IF(J90="","",IF(INDEX(Schedule!$1:$1048576,K90,4)=0,IF(SUM(J89)&lt;&gt;SUM(J90),1,SUM(L89)+1),INDEX(Schedule!$1:$1048576,K90,4)))</f>
        <v/>
      </c>
      <c r="M90" s="3" t="str">
        <f t="shared" si="23"/>
        <v/>
      </c>
      <c r="N90" s="178" t="str">
        <f>IF(J90="","",INDEX(Schedule!$1:$1048576,K90,2))</f>
        <v/>
      </c>
      <c r="O90" s="3" t="str">
        <f>IF(J90="","",IF(N90=0,"",RIGHT("00"&amp;HOUR(N90),2)&amp;":"&amp;RIGHT("00"&amp;MINUTE(N90),2)&amp;"_")&amp;INDEX(Schedule!$1:$1048576,K90,5))</f>
        <v/>
      </c>
      <c r="P90" s="3" t="str">
        <f t="shared" si="18"/>
        <v/>
      </c>
      <c r="Q90" s="3" t="str">
        <f>IF(J90="","",INDEX(Schedule!$1:$1048576,K90,5))</f>
        <v/>
      </c>
    </row>
    <row r="91" spans="1:17" x14ac:dyDescent="0.15">
      <c r="A91" s="128">
        <f t="shared" si="19"/>
        <v>81</v>
      </c>
      <c r="B91" s="1">
        <f t="shared" si="20"/>
        <v>40989</v>
      </c>
      <c r="C91" s="199" t="str">
        <f>IF(ISERROR(MATCH(B91,Schedule!$A:$A,0)),"",MATCH(B91,Schedule!$A:$A,0))</f>
        <v/>
      </c>
      <c r="D91" s="199" t="str">
        <f t="shared" si="15"/>
        <v/>
      </c>
      <c r="E91" s="199" t="str">
        <f t="shared" si="21"/>
        <v/>
      </c>
      <c r="F91" s="1" t="str">
        <f t="shared" si="16"/>
        <v/>
      </c>
      <c r="G91" s="199" t="str">
        <f>IF(E91="","",COUNTIF(Schedule!$A:$A,F91))</f>
        <v/>
      </c>
      <c r="H91" s="199" t="str">
        <f t="shared" si="10"/>
        <v/>
      </c>
      <c r="I91" s="199" t="str">
        <f t="shared" si="22"/>
        <v/>
      </c>
      <c r="J91" s="1" t="str">
        <f t="shared" si="17"/>
        <v/>
      </c>
      <c r="K91" s="199" t="str">
        <f>IF(J91="","",IF(SUM(J90)=SUM(J91),K90+1,MATCH(J91,Schedule!$A:$A,0)))</f>
        <v/>
      </c>
      <c r="L91" s="199" t="str">
        <f>IF(J91="","",IF(INDEX(Schedule!$1:$1048576,K91,4)=0,IF(SUM(J90)&lt;&gt;SUM(J91),1,SUM(L90)+1),INDEX(Schedule!$1:$1048576,K91,4)))</f>
        <v/>
      </c>
      <c r="M91" s="3" t="str">
        <f t="shared" si="23"/>
        <v/>
      </c>
      <c r="N91" s="178" t="str">
        <f>IF(J91="","",INDEX(Schedule!$1:$1048576,K91,2))</f>
        <v/>
      </c>
      <c r="O91" s="3" t="str">
        <f>IF(J91="","",IF(N91=0,"",RIGHT("00"&amp;HOUR(N91),2)&amp;":"&amp;RIGHT("00"&amp;MINUTE(N91),2)&amp;"_")&amp;INDEX(Schedule!$1:$1048576,K91,5))</f>
        <v/>
      </c>
      <c r="P91" s="3" t="str">
        <f t="shared" si="18"/>
        <v/>
      </c>
      <c r="Q91" s="3" t="str">
        <f>IF(J91="","",INDEX(Schedule!$1:$1048576,K91,5))</f>
        <v/>
      </c>
    </row>
    <row r="92" spans="1:17" x14ac:dyDescent="0.15">
      <c r="A92" s="128">
        <f t="shared" si="19"/>
        <v>82</v>
      </c>
      <c r="B92" s="1">
        <f t="shared" si="20"/>
        <v>40990</v>
      </c>
      <c r="C92" s="199" t="str">
        <f>IF(ISERROR(MATCH(B92,Schedule!$A:$A,0)),"",MATCH(B92,Schedule!$A:$A,0))</f>
        <v/>
      </c>
      <c r="D92" s="199" t="str">
        <f t="shared" si="15"/>
        <v/>
      </c>
      <c r="E92" s="199" t="str">
        <f t="shared" si="21"/>
        <v/>
      </c>
      <c r="F92" s="1" t="str">
        <f t="shared" si="16"/>
        <v/>
      </c>
      <c r="G92" s="199" t="str">
        <f>IF(E92="","",COUNTIF(Schedule!$A:$A,F92))</f>
        <v/>
      </c>
      <c r="H92" s="199" t="str">
        <f t="shared" si="10"/>
        <v/>
      </c>
      <c r="I92" s="199" t="str">
        <f t="shared" si="22"/>
        <v/>
      </c>
      <c r="J92" s="1" t="str">
        <f t="shared" si="17"/>
        <v/>
      </c>
      <c r="K92" s="199" t="str">
        <f>IF(J92="","",IF(SUM(J91)=SUM(J92),K91+1,MATCH(J92,Schedule!$A:$A,0)))</f>
        <v/>
      </c>
      <c r="L92" s="199" t="str">
        <f>IF(J92="","",IF(INDEX(Schedule!$1:$1048576,K92,4)=0,IF(SUM(J91)&lt;&gt;SUM(J92),1,SUM(L91)+1),INDEX(Schedule!$1:$1048576,K92,4)))</f>
        <v/>
      </c>
      <c r="M92" s="3" t="str">
        <f t="shared" si="23"/>
        <v/>
      </c>
      <c r="N92" s="178" t="str">
        <f>IF(J92="","",INDEX(Schedule!$1:$1048576,K92,2))</f>
        <v/>
      </c>
      <c r="O92" s="3" t="str">
        <f>IF(J92="","",IF(N92=0,"",RIGHT("00"&amp;HOUR(N92),2)&amp;":"&amp;RIGHT("00"&amp;MINUTE(N92),2)&amp;"_")&amp;INDEX(Schedule!$1:$1048576,K92,5))</f>
        <v/>
      </c>
      <c r="P92" s="3" t="str">
        <f t="shared" si="18"/>
        <v/>
      </c>
      <c r="Q92" s="3" t="str">
        <f>IF(J92="","",INDEX(Schedule!$1:$1048576,K92,5))</f>
        <v/>
      </c>
    </row>
    <row r="93" spans="1:17" x14ac:dyDescent="0.15">
      <c r="A93" s="128">
        <f t="shared" si="19"/>
        <v>83</v>
      </c>
      <c r="B93" s="1">
        <f t="shared" si="20"/>
        <v>40991</v>
      </c>
      <c r="C93" s="199" t="str">
        <f>IF(ISERROR(MATCH(B93,Schedule!$A:$A,0)),"",MATCH(B93,Schedule!$A:$A,0))</f>
        <v/>
      </c>
      <c r="D93" s="199" t="str">
        <f t="shared" si="15"/>
        <v/>
      </c>
      <c r="E93" s="199" t="str">
        <f t="shared" si="21"/>
        <v/>
      </c>
      <c r="F93" s="1" t="str">
        <f t="shared" si="16"/>
        <v/>
      </c>
      <c r="G93" s="199" t="str">
        <f>IF(E93="","",COUNTIF(Schedule!$A:$A,F93))</f>
        <v/>
      </c>
      <c r="H93" s="199" t="str">
        <f t="shared" si="10"/>
        <v/>
      </c>
      <c r="I93" s="199" t="str">
        <f t="shared" si="22"/>
        <v/>
      </c>
      <c r="J93" s="1" t="str">
        <f t="shared" si="17"/>
        <v/>
      </c>
      <c r="K93" s="199" t="str">
        <f>IF(J93="","",IF(SUM(J92)=SUM(J93),K92+1,MATCH(J93,Schedule!$A:$A,0)))</f>
        <v/>
      </c>
      <c r="L93" s="199" t="str">
        <f>IF(J93="","",IF(INDEX(Schedule!$1:$1048576,K93,4)=0,IF(SUM(J92)&lt;&gt;SUM(J93),1,SUM(L92)+1),INDEX(Schedule!$1:$1048576,K93,4)))</f>
        <v/>
      </c>
      <c r="M93" s="3" t="str">
        <f t="shared" si="23"/>
        <v/>
      </c>
      <c r="N93" s="178" t="str">
        <f>IF(J93="","",INDEX(Schedule!$1:$1048576,K93,2))</f>
        <v/>
      </c>
      <c r="O93" s="3" t="str">
        <f>IF(J93="","",IF(N93=0,"",RIGHT("00"&amp;HOUR(N93),2)&amp;":"&amp;RIGHT("00"&amp;MINUTE(N93),2)&amp;"_")&amp;INDEX(Schedule!$1:$1048576,K93,5))</f>
        <v/>
      </c>
      <c r="P93" s="3" t="str">
        <f t="shared" si="18"/>
        <v/>
      </c>
      <c r="Q93" s="3" t="str">
        <f>IF(J93="","",INDEX(Schedule!$1:$1048576,K93,5))</f>
        <v/>
      </c>
    </row>
    <row r="94" spans="1:17" x14ac:dyDescent="0.15">
      <c r="A94" s="128">
        <f t="shared" si="19"/>
        <v>84</v>
      </c>
      <c r="B94" s="1">
        <f t="shared" si="20"/>
        <v>40992</v>
      </c>
      <c r="C94" s="199" t="str">
        <f>IF(ISERROR(MATCH(B94,Schedule!$A:$A,0)),"",MATCH(B94,Schedule!$A:$A,0))</f>
        <v/>
      </c>
      <c r="D94" s="199" t="str">
        <f t="shared" si="15"/>
        <v/>
      </c>
      <c r="E94" s="199" t="str">
        <f t="shared" si="21"/>
        <v/>
      </c>
      <c r="F94" s="1" t="str">
        <f t="shared" si="16"/>
        <v/>
      </c>
      <c r="G94" s="199" t="str">
        <f>IF(E94="","",COUNTIF(Schedule!$A:$A,F94))</f>
        <v/>
      </c>
      <c r="H94" s="199" t="str">
        <f t="shared" si="10"/>
        <v/>
      </c>
      <c r="I94" s="199" t="str">
        <f t="shared" si="22"/>
        <v/>
      </c>
      <c r="J94" s="1" t="str">
        <f t="shared" si="17"/>
        <v/>
      </c>
      <c r="K94" s="199" t="str">
        <f>IF(J94="","",IF(SUM(J93)=SUM(J94),K93+1,MATCH(J94,Schedule!$A:$A,0)))</f>
        <v/>
      </c>
      <c r="L94" s="199" t="str">
        <f>IF(J94="","",IF(INDEX(Schedule!$1:$1048576,K94,4)=0,IF(SUM(J93)&lt;&gt;SUM(J94),1,SUM(L93)+1),INDEX(Schedule!$1:$1048576,K94,4)))</f>
        <v/>
      </c>
      <c r="M94" s="3" t="str">
        <f t="shared" si="23"/>
        <v/>
      </c>
      <c r="N94" s="178" t="str">
        <f>IF(J94="","",INDEX(Schedule!$1:$1048576,K94,2))</f>
        <v/>
      </c>
      <c r="O94" s="3" t="str">
        <f>IF(J94="","",IF(N94=0,"",RIGHT("00"&amp;HOUR(N94),2)&amp;":"&amp;RIGHT("00"&amp;MINUTE(N94),2)&amp;"_")&amp;INDEX(Schedule!$1:$1048576,K94,5))</f>
        <v/>
      </c>
      <c r="P94" s="3" t="str">
        <f t="shared" si="18"/>
        <v/>
      </c>
      <c r="Q94" s="3" t="str">
        <f>IF(J94="","",INDEX(Schedule!$1:$1048576,K94,5))</f>
        <v/>
      </c>
    </row>
    <row r="95" spans="1:17" x14ac:dyDescent="0.15">
      <c r="A95" s="128">
        <f t="shared" si="19"/>
        <v>85</v>
      </c>
      <c r="B95" s="1">
        <f t="shared" si="20"/>
        <v>40993</v>
      </c>
      <c r="C95" s="199" t="str">
        <f>IF(ISERROR(MATCH(B95,Schedule!$A:$A,0)),"",MATCH(B95,Schedule!$A:$A,0))</f>
        <v/>
      </c>
      <c r="D95" s="199" t="str">
        <f t="shared" si="15"/>
        <v/>
      </c>
      <c r="E95" s="199" t="str">
        <f t="shared" si="21"/>
        <v/>
      </c>
      <c r="F95" s="1" t="str">
        <f t="shared" si="16"/>
        <v/>
      </c>
      <c r="G95" s="199" t="str">
        <f>IF(E95="","",COUNTIF(Schedule!$A:$A,F95))</f>
        <v/>
      </c>
      <c r="H95" s="199" t="str">
        <f t="shared" si="10"/>
        <v/>
      </c>
      <c r="I95" s="199" t="str">
        <f t="shared" si="22"/>
        <v/>
      </c>
      <c r="J95" s="1" t="str">
        <f t="shared" si="17"/>
        <v/>
      </c>
      <c r="K95" s="199" t="str">
        <f>IF(J95="","",IF(SUM(J94)=SUM(J95),K94+1,MATCH(J95,Schedule!$A:$A,0)))</f>
        <v/>
      </c>
      <c r="L95" s="199" t="str">
        <f>IF(J95="","",IF(INDEX(Schedule!$1:$1048576,K95,4)=0,IF(SUM(J94)&lt;&gt;SUM(J95),1,SUM(L94)+1),INDEX(Schedule!$1:$1048576,K95,4)))</f>
        <v/>
      </c>
      <c r="M95" s="3" t="str">
        <f t="shared" si="23"/>
        <v/>
      </c>
      <c r="N95" s="178" t="str">
        <f>IF(J95="","",INDEX(Schedule!$1:$1048576,K95,2))</f>
        <v/>
      </c>
      <c r="O95" s="3" t="str">
        <f>IF(J95="","",IF(N95=0,"",RIGHT("00"&amp;HOUR(N95),2)&amp;":"&amp;RIGHT("00"&amp;MINUTE(N95),2)&amp;"_")&amp;INDEX(Schedule!$1:$1048576,K95,5))</f>
        <v/>
      </c>
      <c r="P95" s="3" t="str">
        <f t="shared" si="18"/>
        <v/>
      </c>
      <c r="Q95" s="3" t="str">
        <f>IF(J95="","",INDEX(Schedule!$1:$1048576,K95,5))</f>
        <v/>
      </c>
    </row>
    <row r="96" spans="1:17" x14ac:dyDescent="0.15">
      <c r="A96" s="128">
        <f t="shared" si="19"/>
        <v>86</v>
      </c>
      <c r="B96" s="1">
        <f t="shared" si="20"/>
        <v>40994</v>
      </c>
      <c r="C96" s="199" t="str">
        <f>IF(ISERROR(MATCH(B96,Schedule!$A:$A,0)),"",MATCH(B96,Schedule!$A:$A,0))</f>
        <v/>
      </c>
      <c r="D96" s="199" t="str">
        <f t="shared" si="15"/>
        <v/>
      </c>
      <c r="E96" s="199" t="str">
        <f t="shared" si="21"/>
        <v/>
      </c>
      <c r="F96" s="1" t="str">
        <f t="shared" si="16"/>
        <v/>
      </c>
      <c r="G96" s="199" t="str">
        <f>IF(E96="","",COUNTIF(Schedule!$A:$A,F96))</f>
        <v/>
      </c>
      <c r="H96" s="199" t="str">
        <f t="shared" si="10"/>
        <v/>
      </c>
      <c r="I96" s="199" t="str">
        <f t="shared" si="22"/>
        <v/>
      </c>
      <c r="J96" s="1" t="str">
        <f t="shared" si="17"/>
        <v/>
      </c>
      <c r="K96" s="199" t="str">
        <f>IF(J96="","",IF(SUM(J95)=SUM(J96),K95+1,MATCH(J96,Schedule!$A:$A,0)))</f>
        <v/>
      </c>
      <c r="L96" s="199" t="str">
        <f>IF(J96="","",IF(INDEX(Schedule!$1:$1048576,K96,4)=0,IF(SUM(J95)&lt;&gt;SUM(J96),1,SUM(L95)+1),INDEX(Schedule!$1:$1048576,K96,4)))</f>
        <v/>
      </c>
      <c r="M96" s="3" t="str">
        <f t="shared" si="23"/>
        <v/>
      </c>
      <c r="N96" s="178" t="str">
        <f>IF(J96="","",INDEX(Schedule!$1:$1048576,K96,2))</f>
        <v/>
      </c>
      <c r="O96" s="3" t="str">
        <f>IF(J96="","",IF(N96=0,"",RIGHT("00"&amp;HOUR(N96),2)&amp;":"&amp;RIGHT("00"&amp;MINUTE(N96),2)&amp;"_")&amp;INDEX(Schedule!$1:$1048576,K96,5))</f>
        <v/>
      </c>
      <c r="P96" s="3" t="str">
        <f t="shared" si="18"/>
        <v/>
      </c>
      <c r="Q96" s="3" t="str">
        <f>IF(J96="","",INDEX(Schedule!$1:$1048576,K96,5))</f>
        <v/>
      </c>
    </row>
    <row r="97" spans="1:17" x14ac:dyDescent="0.15">
      <c r="A97" s="128">
        <f t="shared" si="19"/>
        <v>87</v>
      </c>
      <c r="B97" s="1">
        <f t="shared" si="20"/>
        <v>40995</v>
      </c>
      <c r="C97" s="199" t="str">
        <f>IF(ISERROR(MATCH(B97,Schedule!$A:$A,0)),"",MATCH(B97,Schedule!$A:$A,0))</f>
        <v/>
      </c>
      <c r="D97" s="199" t="str">
        <f t="shared" si="15"/>
        <v/>
      </c>
      <c r="E97" s="199" t="str">
        <f t="shared" si="21"/>
        <v/>
      </c>
      <c r="F97" s="1" t="str">
        <f t="shared" si="16"/>
        <v/>
      </c>
      <c r="G97" s="199" t="str">
        <f>IF(E97="","",COUNTIF(Schedule!$A:$A,F97))</f>
        <v/>
      </c>
      <c r="H97" s="199" t="str">
        <f t="shared" si="10"/>
        <v/>
      </c>
      <c r="I97" s="199" t="str">
        <f t="shared" si="22"/>
        <v/>
      </c>
      <c r="J97" s="1" t="str">
        <f t="shared" si="17"/>
        <v/>
      </c>
      <c r="K97" s="199" t="str">
        <f>IF(J97="","",IF(SUM(J96)=SUM(J97),K96+1,MATCH(J97,Schedule!$A:$A,0)))</f>
        <v/>
      </c>
      <c r="L97" s="199" t="str">
        <f>IF(J97="","",IF(INDEX(Schedule!$1:$1048576,K97,4)=0,IF(SUM(J96)&lt;&gt;SUM(J97),1,SUM(L96)+1),INDEX(Schedule!$1:$1048576,K97,4)))</f>
        <v/>
      </c>
      <c r="M97" s="3" t="str">
        <f t="shared" si="23"/>
        <v/>
      </c>
      <c r="N97" s="178" t="str">
        <f>IF(J97="","",INDEX(Schedule!$1:$1048576,K97,2))</f>
        <v/>
      </c>
      <c r="O97" s="3" t="str">
        <f>IF(J97="","",IF(N97=0,"",RIGHT("00"&amp;HOUR(N97),2)&amp;":"&amp;RIGHT("00"&amp;MINUTE(N97),2)&amp;"_")&amp;INDEX(Schedule!$1:$1048576,K97,5))</f>
        <v/>
      </c>
      <c r="P97" s="3" t="str">
        <f t="shared" si="18"/>
        <v/>
      </c>
      <c r="Q97" s="3" t="str">
        <f>IF(J97="","",INDEX(Schedule!$1:$1048576,K97,5))</f>
        <v/>
      </c>
    </row>
    <row r="98" spans="1:17" x14ac:dyDescent="0.15">
      <c r="A98" s="128">
        <f t="shared" si="19"/>
        <v>88</v>
      </c>
      <c r="B98" s="1">
        <f t="shared" si="20"/>
        <v>40996</v>
      </c>
      <c r="C98" s="199" t="str">
        <f>IF(ISERROR(MATCH(B98,Schedule!$A:$A,0)),"",MATCH(B98,Schedule!$A:$A,0))</f>
        <v/>
      </c>
      <c r="D98" s="199" t="str">
        <f t="shared" si="15"/>
        <v/>
      </c>
      <c r="E98" s="199" t="str">
        <f t="shared" si="21"/>
        <v/>
      </c>
      <c r="F98" s="1" t="str">
        <f t="shared" si="16"/>
        <v/>
      </c>
      <c r="G98" s="199" t="str">
        <f>IF(E98="","",COUNTIF(Schedule!$A:$A,F98))</f>
        <v/>
      </c>
      <c r="H98" s="199" t="str">
        <f t="shared" ref="H98:H110" si="24">IF(ROW()=11,1,IF(ISERROR(H97+G97),"",(H97+G97)))</f>
        <v/>
      </c>
      <c r="I98" s="199" t="str">
        <f t="shared" si="22"/>
        <v/>
      </c>
      <c r="J98" s="1" t="str">
        <f t="shared" si="17"/>
        <v/>
      </c>
      <c r="K98" s="199" t="str">
        <f>IF(J98="","",IF(SUM(J97)=SUM(J98),K97+1,MATCH(J98,Schedule!$A:$A,0)))</f>
        <v/>
      </c>
      <c r="L98" s="199" t="str">
        <f>IF(J98="","",IF(INDEX(Schedule!$1:$1048576,K98,4)=0,IF(SUM(J97)&lt;&gt;SUM(J98),1,SUM(L97)+1),INDEX(Schedule!$1:$1048576,K98,4)))</f>
        <v/>
      </c>
      <c r="M98" s="3" t="str">
        <f t="shared" si="23"/>
        <v/>
      </c>
      <c r="N98" s="178" t="str">
        <f>IF(J98="","",INDEX(Schedule!$1:$1048576,K98,2))</f>
        <v/>
      </c>
      <c r="O98" s="3" t="str">
        <f>IF(J98="","",IF(N98=0,"",RIGHT("00"&amp;HOUR(N98),2)&amp;":"&amp;RIGHT("00"&amp;MINUTE(N98),2)&amp;"_")&amp;INDEX(Schedule!$1:$1048576,K98,5))</f>
        <v/>
      </c>
      <c r="P98" s="3" t="str">
        <f t="shared" si="18"/>
        <v/>
      </c>
      <c r="Q98" s="3" t="str">
        <f>IF(J98="","",INDEX(Schedule!$1:$1048576,K98,5))</f>
        <v/>
      </c>
    </row>
    <row r="99" spans="1:17" x14ac:dyDescent="0.15">
      <c r="A99" s="128">
        <f t="shared" si="19"/>
        <v>89</v>
      </c>
      <c r="B99" s="1">
        <f t="shared" si="20"/>
        <v>40997</v>
      </c>
      <c r="C99" s="199" t="str">
        <f>IF(ISERROR(MATCH(B99,Schedule!$A:$A,0)),"",MATCH(B99,Schedule!$A:$A,0))</f>
        <v/>
      </c>
      <c r="D99" s="199" t="str">
        <f t="shared" si="15"/>
        <v/>
      </c>
      <c r="E99" s="199" t="str">
        <f t="shared" si="21"/>
        <v/>
      </c>
      <c r="F99" s="1" t="str">
        <f t="shared" si="16"/>
        <v/>
      </c>
      <c r="G99" s="199" t="str">
        <f>IF(E99="","",COUNTIF(Schedule!$A:$A,F99))</f>
        <v/>
      </c>
      <c r="H99" s="199" t="str">
        <f t="shared" si="24"/>
        <v/>
      </c>
      <c r="I99" s="199" t="str">
        <f t="shared" si="22"/>
        <v/>
      </c>
      <c r="J99" s="1" t="str">
        <f t="shared" si="17"/>
        <v/>
      </c>
      <c r="K99" s="199" t="str">
        <f>IF(J99="","",IF(SUM(J98)=SUM(J99),K98+1,MATCH(J99,Schedule!$A:$A,0)))</f>
        <v/>
      </c>
      <c r="L99" s="199" t="str">
        <f>IF(J99="","",IF(INDEX(Schedule!$1:$1048576,K99,4)=0,IF(SUM(J98)&lt;&gt;SUM(J99),1,SUM(L98)+1),INDEX(Schedule!$1:$1048576,K99,4)))</f>
        <v/>
      </c>
      <c r="M99" s="3" t="str">
        <f t="shared" si="23"/>
        <v/>
      </c>
      <c r="N99" s="178" t="str">
        <f>IF(J99="","",INDEX(Schedule!$1:$1048576,K99,2))</f>
        <v/>
      </c>
      <c r="O99" s="3" t="str">
        <f>IF(J99="","",IF(N99=0,"",RIGHT("00"&amp;HOUR(N99),2)&amp;":"&amp;RIGHT("00"&amp;MINUTE(N99),2)&amp;"_")&amp;INDEX(Schedule!$1:$1048576,K99,5))</f>
        <v/>
      </c>
      <c r="P99" s="3" t="str">
        <f t="shared" si="18"/>
        <v/>
      </c>
      <c r="Q99" s="3" t="str">
        <f>IF(J99="","",INDEX(Schedule!$1:$1048576,K99,5))</f>
        <v/>
      </c>
    </row>
    <row r="100" spans="1:17" x14ac:dyDescent="0.15">
      <c r="A100" s="128">
        <f t="shared" si="19"/>
        <v>90</v>
      </c>
      <c r="B100" s="1">
        <f t="shared" si="20"/>
        <v>40998</v>
      </c>
      <c r="C100" s="199" t="str">
        <f>IF(ISERROR(MATCH(B100,Schedule!$A:$A,0)),"",MATCH(B100,Schedule!$A:$A,0))</f>
        <v/>
      </c>
      <c r="D100" s="199" t="str">
        <f t="shared" si="15"/>
        <v/>
      </c>
      <c r="E100" s="199" t="str">
        <f t="shared" si="21"/>
        <v/>
      </c>
      <c r="F100" s="1" t="str">
        <f t="shared" si="16"/>
        <v/>
      </c>
      <c r="G100" s="199" t="str">
        <f>IF(E100="","",COUNTIF(Schedule!$A:$A,F100))</f>
        <v/>
      </c>
      <c r="H100" s="199" t="str">
        <f t="shared" si="24"/>
        <v/>
      </c>
      <c r="I100" s="199" t="str">
        <f t="shared" si="22"/>
        <v/>
      </c>
      <c r="J100" s="1" t="str">
        <f t="shared" si="17"/>
        <v/>
      </c>
      <c r="K100" s="199" t="str">
        <f>IF(J100="","",IF(SUM(J99)=SUM(J100),K99+1,MATCH(J100,Schedule!$A:$A,0)))</f>
        <v/>
      </c>
      <c r="L100" s="199" t="str">
        <f>IF(J100="","",IF(INDEX(Schedule!$1:$1048576,K100,4)=0,IF(SUM(J99)&lt;&gt;SUM(J100),1,SUM(L99)+1),INDEX(Schedule!$1:$1048576,K100,4)))</f>
        <v/>
      </c>
      <c r="M100" s="3" t="str">
        <f t="shared" si="23"/>
        <v/>
      </c>
      <c r="N100" s="178" t="str">
        <f>IF(J100="","",INDEX(Schedule!$1:$1048576,K100,2))</f>
        <v/>
      </c>
      <c r="O100" s="3" t="str">
        <f>IF(J100="","",IF(N100=0,"",RIGHT("00"&amp;HOUR(N100),2)&amp;":"&amp;RIGHT("00"&amp;MINUTE(N100),2)&amp;"_")&amp;INDEX(Schedule!$1:$1048576,K100,5))</f>
        <v/>
      </c>
      <c r="P100" s="3" t="str">
        <f t="shared" si="18"/>
        <v/>
      </c>
      <c r="Q100" s="3" t="str">
        <f>IF(J100="","",INDEX(Schedule!$1:$1048576,K100,5))</f>
        <v/>
      </c>
    </row>
    <row r="101" spans="1:17" x14ac:dyDescent="0.15">
      <c r="A101" s="128">
        <f t="shared" si="19"/>
        <v>91</v>
      </c>
      <c r="B101" s="1">
        <f t="shared" si="20"/>
        <v>40999</v>
      </c>
      <c r="C101" s="199" t="str">
        <f>IF(ISERROR(MATCH(B101,Schedule!$A:$A,0)),"",MATCH(B101,Schedule!$A:$A,0))</f>
        <v/>
      </c>
      <c r="D101" s="199" t="str">
        <f t="shared" si="15"/>
        <v/>
      </c>
      <c r="E101" s="199" t="str">
        <f t="shared" si="21"/>
        <v/>
      </c>
      <c r="F101" s="1" t="str">
        <f t="shared" si="16"/>
        <v/>
      </c>
      <c r="G101" s="199" t="str">
        <f>IF(E101="","",COUNTIF(Schedule!$A:$A,F101))</f>
        <v/>
      </c>
      <c r="H101" s="199" t="str">
        <f t="shared" si="24"/>
        <v/>
      </c>
      <c r="I101" s="199" t="str">
        <f t="shared" si="22"/>
        <v/>
      </c>
      <c r="J101" s="1" t="str">
        <f t="shared" si="17"/>
        <v/>
      </c>
      <c r="K101" s="199" t="str">
        <f>IF(J101="","",IF(SUM(J100)=SUM(J101),K100+1,MATCH(J101,Schedule!$A:$A,0)))</f>
        <v/>
      </c>
      <c r="L101" s="199" t="str">
        <f>IF(J101="","",IF(INDEX(Schedule!$1:$1048576,K101,4)=0,IF(SUM(J100)&lt;&gt;SUM(J101),1,SUM(L100)+1),INDEX(Schedule!$1:$1048576,K101,4)))</f>
        <v/>
      </c>
      <c r="M101" s="3" t="str">
        <f t="shared" si="23"/>
        <v/>
      </c>
      <c r="N101" s="178" t="str">
        <f>IF(J101="","",INDEX(Schedule!$1:$1048576,K101,2))</f>
        <v/>
      </c>
      <c r="O101" s="3" t="str">
        <f>IF(J101="","",IF(N101=0,"",RIGHT("00"&amp;HOUR(N101),2)&amp;":"&amp;RIGHT("00"&amp;MINUTE(N101),2)&amp;"_")&amp;INDEX(Schedule!$1:$1048576,K101,5))</f>
        <v/>
      </c>
      <c r="P101" s="3" t="str">
        <f t="shared" si="18"/>
        <v/>
      </c>
      <c r="Q101" s="3" t="str">
        <f>IF(J101="","",INDEX(Schedule!$1:$1048576,K101,5))</f>
        <v/>
      </c>
    </row>
    <row r="102" spans="1:17" x14ac:dyDescent="0.15">
      <c r="A102" s="128" t="str">
        <f t="shared" si="19"/>
        <v/>
      </c>
      <c r="B102" s="1" t="str">
        <f t="shared" si="20"/>
        <v/>
      </c>
      <c r="C102" s="199" t="str">
        <f>IF(ISERROR(MATCH(B102,Schedule!$A:$A,0)),"",MATCH(B102,Schedule!$A:$A,0))</f>
        <v/>
      </c>
      <c r="D102" s="199" t="str">
        <f t="shared" si="15"/>
        <v/>
      </c>
      <c r="E102" s="199" t="str">
        <f t="shared" si="21"/>
        <v/>
      </c>
      <c r="F102" s="1" t="str">
        <f t="shared" si="16"/>
        <v/>
      </c>
      <c r="G102" s="199" t="str">
        <f>IF(E102="","",COUNTIF(Schedule!$A:$A,F102))</f>
        <v/>
      </c>
      <c r="H102" s="199" t="str">
        <f t="shared" si="24"/>
        <v/>
      </c>
      <c r="I102" s="199" t="str">
        <f t="shared" si="22"/>
        <v/>
      </c>
      <c r="J102" s="1" t="str">
        <f t="shared" si="17"/>
        <v/>
      </c>
      <c r="K102" s="199" t="str">
        <f>IF(J102="","",IF(SUM(J101)=SUM(J102),K101+1,MATCH(J102,Schedule!$A:$A,0)))</f>
        <v/>
      </c>
      <c r="L102" s="199" t="str">
        <f>IF(J102="","",IF(INDEX(Schedule!$1:$1048576,K102,4)=0,IF(SUM(J101)&lt;&gt;SUM(J102),1,SUM(L101)+1),INDEX(Schedule!$1:$1048576,K102,4)))</f>
        <v/>
      </c>
      <c r="M102" s="3" t="str">
        <f t="shared" si="23"/>
        <v/>
      </c>
      <c r="N102" s="178" t="str">
        <f>IF(J102="","",INDEX(Schedule!$1:$1048576,K102,2))</f>
        <v/>
      </c>
      <c r="O102" s="3" t="str">
        <f>IF(J102="","",IF(N102=0,"",RIGHT("00"&amp;HOUR(N102),2)&amp;":"&amp;RIGHT("00"&amp;MINUTE(N102),2)&amp;"_")&amp;INDEX(Schedule!$1:$1048576,K102,5))</f>
        <v/>
      </c>
      <c r="P102" s="3" t="str">
        <f t="shared" si="18"/>
        <v/>
      </c>
      <c r="Q102" s="3" t="str">
        <f>IF(J102="","",INDEX(Schedule!$1:$1048576,K102,5))</f>
        <v/>
      </c>
    </row>
    <row r="103" spans="1:17" x14ac:dyDescent="0.15">
      <c r="A103" s="128" t="str">
        <f t="shared" si="19"/>
        <v/>
      </c>
      <c r="B103" s="1" t="str">
        <f t="shared" si="20"/>
        <v/>
      </c>
      <c r="C103" s="199" t="str">
        <f>IF(ISERROR(MATCH(B103,Schedule!$A:$A,0)),"",MATCH(B103,Schedule!$A:$A,0))</f>
        <v/>
      </c>
      <c r="D103" s="199" t="str">
        <f t="shared" si="15"/>
        <v/>
      </c>
      <c r="E103" s="199" t="str">
        <f t="shared" si="21"/>
        <v/>
      </c>
      <c r="F103" s="1" t="str">
        <f t="shared" si="16"/>
        <v/>
      </c>
      <c r="G103" s="199" t="str">
        <f>IF(E103="","",COUNTIF(Schedule!$A:$A,F103))</f>
        <v/>
      </c>
      <c r="H103" s="199" t="str">
        <f t="shared" si="24"/>
        <v/>
      </c>
      <c r="I103" s="199" t="str">
        <f t="shared" si="22"/>
        <v/>
      </c>
      <c r="J103" s="1" t="str">
        <f t="shared" si="17"/>
        <v/>
      </c>
      <c r="K103" s="199" t="str">
        <f>IF(J103="","",IF(SUM(J102)=SUM(J103),K102+1,MATCH(J103,Schedule!$A:$A,0)))</f>
        <v/>
      </c>
      <c r="L103" s="199" t="str">
        <f>IF(J103="","",IF(INDEX(Schedule!$1:$1048576,K103,4)=0,IF(SUM(J102)&lt;&gt;SUM(J103),1,SUM(L102)+1),INDEX(Schedule!$1:$1048576,K103,4)))</f>
        <v/>
      </c>
      <c r="M103" s="3" t="str">
        <f t="shared" si="23"/>
        <v/>
      </c>
      <c r="N103" s="178" t="str">
        <f>IF(J103="","",INDEX(Schedule!$1:$1048576,K103,2))</f>
        <v/>
      </c>
      <c r="O103" s="3" t="str">
        <f>IF(J103="","",IF(N103=0,"",RIGHT("00"&amp;HOUR(N103),2)&amp;":"&amp;RIGHT("00"&amp;MINUTE(N103),2)&amp;"_")&amp;INDEX(Schedule!$1:$1048576,K103,5))</f>
        <v/>
      </c>
      <c r="P103" s="3" t="str">
        <f t="shared" si="18"/>
        <v/>
      </c>
      <c r="Q103" s="3" t="str">
        <f>IF(J103="","",INDEX(Schedule!$1:$1048576,K103,5))</f>
        <v/>
      </c>
    </row>
    <row r="104" spans="1:17" x14ac:dyDescent="0.15">
      <c r="A104" s="128" t="str">
        <f t="shared" si="19"/>
        <v/>
      </c>
      <c r="B104" s="1" t="str">
        <f t="shared" si="20"/>
        <v/>
      </c>
      <c r="C104" s="199" t="str">
        <f>IF(ISERROR(MATCH(B104,Schedule!$A:$A,0)),"",MATCH(B104,Schedule!$A:$A,0))</f>
        <v/>
      </c>
      <c r="D104" s="199" t="str">
        <f t="shared" si="15"/>
        <v/>
      </c>
      <c r="E104" s="199" t="str">
        <f t="shared" si="21"/>
        <v/>
      </c>
      <c r="F104" s="1" t="str">
        <f t="shared" si="16"/>
        <v/>
      </c>
      <c r="G104" s="199" t="str">
        <f>IF(E104="","",COUNTIF(Schedule!$A:$A,F104))</f>
        <v/>
      </c>
      <c r="H104" s="199" t="str">
        <f t="shared" si="24"/>
        <v/>
      </c>
      <c r="I104" s="199" t="str">
        <f t="shared" si="22"/>
        <v/>
      </c>
      <c r="J104" s="1" t="str">
        <f t="shared" si="17"/>
        <v/>
      </c>
      <c r="K104" s="199" t="str">
        <f>IF(J104="","",IF(SUM(J103)=SUM(J104),K103+1,MATCH(J104,Schedule!$A:$A,0)))</f>
        <v/>
      </c>
      <c r="L104" s="199" t="str">
        <f>IF(J104="","",IF(INDEX(Schedule!$1:$1048576,K104,4)=0,IF(SUM(J103)&lt;&gt;SUM(J104),1,SUM(L103)+1),INDEX(Schedule!$1:$1048576,K104,4)))</f>
        <v/>
      </c>
      <c r="M104" s="3" t="str">
        <f t="shared" si="23"/>
        <v/>
      </c>
      <c r="N104" s="178" t="str">
        <f>IF(J104="","",INDEX(Schedule!$1:$1048576,K104,2))</f>
        <v/>
      </c>
      <c r="O104" s="3" t="str">
        <f>IF(J104="","",IF(N104=0,"",RIGHT("00"&amp;HOUR(N104),2)&amp;":"&amp;RIGHT("00"&amp;MINUTE(N104),2)&amp;"_")&amp;INDEX(Schedule!$1:$1048576,K104,5))</f>
        <v/>
      </c>
      <c r="P104" s="3" t="str">
        <f t="shared" si="18"/>
        <v/>
      </c>
      <c r="Q104" s="3" t="str">
        <f>IF(J104="","",INDEX(Schedule!$1:$1048576,K104,5))</f>
        <v/>
      </c>
    </row>
    <row r="105" spans="1:17" x14ac:dyDescent="0.15">
      <c r="A105" s="128" t="str">
        <f t="shared" si="19"/>
        <v/>
      </c>
      <c r="B105" s="1" t="str">
        <f t="shared" si="20"/>
        <v/>
      </c>
      <c r="C105" s="199" t="str">
        <f>IF(ISERROR(MATCH(B105,Schedule!$A:$A,0)),"",MATCH(B105,Schedule!$A:$A,0))</f>
        <v/>
      </c>
      <c r="D105" s="199" t="str">
        <f t="shared" si="15"/>
        <v/>
      </c>
      <c r="E105" s="199" t="str">
        <f t="shared" si="21"/>
        <v/>
      </c>
      <c r="F105" s="1" t="str">
        <f t="shared" si="16"/>
        <v/>
      </c>
      <c r="G105" s="199" t="str">
        <f>IF(E105="","",COUNTIF(Schedule!$A:$A,F105))</f>
        <v/>
      </c>
      <c r="H105" s="199" t="str">
        <f t="shared" si="24"/>
        <v/>
      </c>
      <c r="I105" s="199" t="str">
        <f t="shared" si="22"/>
        <v/>
      </c>
      <c r="J105" s="1" t="str">
        <f t="shared" si="17"/>
        <v/>
      </c>
      <c r="K105" s="199" t="str">
        <f>IF(J105="","",IF(SUM(J104)=SUM(J105),K104+1,MATCH(J105,Schedule!$A:$A,0)))</f>
        <v/>
      </c>
      <c r="L105" s="199" t="str">
        <f>IF(J105="","",IF(INDEX(Schedule!$1:$1048576,K105,4)=0,IF(SUM(J104)&lt;&gt;SUM(J105),1,SUM(L104)+1),INDEX(Schedule!$1:$1048576,K105,4)))</f>
        <v/>
      </c>
      <c r="M105" s="3" t="str">
        <f t="shared" si="23"/>
        <v/>
      </c>
      <c r="N105" s="178" t="str">
        <f>IF(J105="","",INDEX(Schedule!$1:$1048576,K105,2))</f>
        <v/>
      </c>
      <c r="O105" s="3" t="str">
        <f>IF(J105="","",IF(N105=0,"",RIGHT("00"&amp;HOUR(N105),2)&amp;":"&amp;RIGHT("00"&amp;MINUTE(N105),2)&amp;"_")&amp;INDEX(Schedule!$1:$1048576,K105,5))</f>
        <v/>
      </c>
      <c r="P105" s="3" t="str">
        <f t="shared" si="18"/>
        <v/>
      </c>
      <c r="Q105" s="3" t="str">
        <f>IF(J105="","",INDEX(Schedule!$1:$1048576,K105,5))</f>
        <v/>
      </c>
    </row>
    <row r="106" spans="1:17" x14ac:dyDescent="0.15">
      <c r="A106" s="128" t="str">
        <f t="shared" si="19"/>
        <v/>
      </c>
      <c r="B106" s="1" t="str">
        <f t="shared" si="20"/>
        <v/>
      </c>
      <c r="C106" s="199" t="str">
        <f>IF(ISERROR(MATCH(B106,Schedule!$A:$A,0)),"",MATCH(B106,Schedule!$A:$A,0))</f>
        <v/>
      </c>
      <c r="D106" s="199" t="str">
        <f t="shared" si="15"/>
        <v/>
      </c>
      <c r="E106" s="199" t="str">
        <f t="shared" si="21"/>
        <v/>
      </c>
      <c r="F106" s="1" t="str">
        <f t="shared" si="16"/>
        <v/>
      </c>
      <c r="G106" s="199" t="str">
        <f>IF(E106="","",COUNTIF(Schedule!$A:$A,F106))</f>
        <v/>
      </c>
      <c r="H106" s="199" t="str">
        <f t="shared" si="24"/>
        <v/>
      </c>
      <c r="I106" s="199" t="str">
        <f t="shared" si="22"/>
        <v/>
      </c>
      <c r="J106" s="1" t="str">
        <f t="shared" si="17"/>
        <v/>
      </c>
      <c r="K106" s="199" t="str">
        <f>IF(J106="","",IF(SUM(J105)=SUM(J106),K105+1,MATCH(J106,Schedule!$A:$A,0)))</f>
        <v/>
      </c>
      <c r="L106" s="199" t="str">
        <f>IF(J106="","",IF(INDEX(Schedule!$1:$1048576,K106,4)=0,IF(SUM(J105)&lt;&gt;SUM(J106),1,SUM(L105)+1),INDEX(Schedule!$1:$1048576,K106,4)))</f>
        <v/>
      </c>
      <c r="M106" s="3" t="str">
        <f t="shared" si="23"/>
        <v/>
      </c>
      <c r="N106" s="178" t="str">
        <f>IF(J106="","",INDEX(Schedule!$1:$1048576,K106,2))</f>
        <v/>
      </c>
      <c r="O106" s="3" t="str">
        <f>IF(J106="","",IF(N106=0,"",RIGHT("00"&amp;HOUR(N106),2)&amp;":"&amp;RIGHT("00"&amp;MINUTE(N106),2)&amp;"_")&amp;INDEX(Schedule!$1:$1048576,K106,5))</f>
        <v/>
      </c>
      <c r="P106" s="3" t="str">
        <f t="shared" si="18"/>
        <v/>
      </c>
      <c r="Q106" s="3" t="str">
        <f>IF(J106="","",INDEX(Schedule!$1:$1048576,K106,5))</f>
        <v/>
      </c>
    </row>
    <row r="107" spans="1:17" x14ac:dyDescent="0.15">
      <c r="A107" s="128" t="str">
        <f t="shared" si="19"/>
        <v/>
      </c>
      <c r="B107" s="1" t="str">
        <f t="shared" si="20"/>
        <v/>
      </c>
      <c r="C107" s="199" t="str">
        <f>IF(ISERROR(MATCH(B107,Schedule!$A:$A,0)),"",MATCH(B107,Schedule!$A:$A,0))</f>
        <v/>
      </c>
      <c r="D107" s="199" t="str">
        <f t="shared" si="15"/>
        <v/>
      </c>
      <c r="E107" s="199" t="str">
        <f t="shared" si="21"/>
        <v/>
      </c>
      <c r="F107" s="1" t="str">
        <f t="shared" ref="F107:F138" si="25">IF(E107="","",INDEX($1:$1048576,E107,2))</f>
        <v/>
      </c>
      <c r="G107" s="199" t="str">
        <f>IF(E107="","",COUNTIF(Schedule!$A:$A,F107))</f>
        <v/>
      </c>
      <c r="H107" s="199" t="str">
        <f t="shared" si="24"/>
        <v/>
      </c>
      <c r="I107" s="199" t="str">
        <f t="shared" si="22"/>
        <v/>
      </c>
      <c r="J107" s="1" t="str">
        <f t="shared" ref="J107:J138" si="26">IF(AND(I107="",J106=""),"",IF(ISERROR(INDEX($1:$1048576,I107,6)),J106,INDEX($1:$1048576,I107,6)))</f>
        <v/>
      </c>
      <c r="K107" s="199" t="str">
        <f>IF(J107="","",IF(SUM(J106)=SUM(J107),K106+1,MATCH(J107,Schedule!$A:$A,0)))</f>
        <v/>
      </c>
      <c r="L107" s="199" t="str">
        <f>IF(J107="","",IF(INDEX(Schedule!$1:$1048576,K107,4)=0,IF(SUM(J106)&lt;&gt;SUM(J107),1,SUM(L106)+1),INDEX(Schedule!$1:$1048576,K107,4)))</f>
        <v/>
      </c>
      <c r="M107" s="3" t="str">
        <f t="shared" si="23"/>
        <v/>
      </c>
      <c r="N107" s="178" t="str">
        <f>IF(J107="","",INDEX(Schedule!$1:$1048576,K107,2))</f>
        <v/>
      </c>
      <c r="O107" s="3" t="str">
        <f>IF(J107="","",IF(N107=0,"",RIGHT("00"&amp;HOUR(N107),2)&amp;":"&amp;RIGHT("00"&amp;MINUTE(N107),2)&amp;"_")&amp;INDEX(Schedule!$1:$1048576,K107,5))</f>
        <v/>
      </c>
      <c r="P107" s="3" t="str">
        <f t="shared" si="18"/>
        <v/>
      </c>
      <c r="Q107" s="3" t="str">
        <f>IF(J107="","",INDEX(Schedule!$1:$1048576,K107,5))</f>
        <v/>
      </c>
    </row>
    <row r="108" spans="1:17" x14ac:dyDescent="0.15">
      <c r="A108" s="128" t="str">
        <f t="shared" si="19"/>
        <v/>
      </c>
      <c r="B108" s="1" t="str">
        <f t="shared" si="20"/>
        <v/>
      </c>
      <c r="C108" s="199" t="str">
        <f>IF(ISERROR(MATCH(B108,Schedule!$A:$A,0)),"",MATCH(B108,Schedule!$A:$A,0))</f>
        <v/>
      </c>
      <c r="D108" s="199" t="str">
        <f t="shared" si="15"/>
        <v/>
      </c>
      <c r="E108" s="199" t="str">
        <f t="shared" si="21"/>
        <v/>
      </c>
      <c r="F108" s="1" t="str">
        <f t="shared" si="25"/>
        <v/>
      </c>
      <c r="G108" s="199" t="str">
        <f>IF(E108="","",COUNTIF(Schedule!$A:$A,F108))</f>
        <v/>
      </c>
      <c r="H108" s="199" t="str">
        <f t="shared" si="24"/>
        <v/>
      </c>
      <c r="I108" s="199" t="str">
        <f t="shared" si="22"/>
        <v/>
      </c>
      <c r="J108" s="1" t="str">
        <f t="shared" si="26"/>
        <v/>
      </c>
      <c r="K108" s="199" t="str">
        <f>IF(J108="","",IF(SUM(J107)=SUM(J108),K107+1,MATCH(J108,Schedule!$A:$A,0)))</f>
        <v/>
      </c>
      <c r="L108" s="199" t="str">
        <f>IF(J108="","",IF(INDEX(Schedule!$1:$1048576,K108,4)=0,IF(SUM(J107)&lt;&gt;SUM(J108),1,SUM(L107)+1),INDEX(Schedule!$1:$1048576,K108,4)))</f>
        <v/>
      </c>
      <c r="M108" s="3" t="str">
        <f t="shared" si="23"/>
        <v/>
      </c>
      <c r="N108" s="178" t="str">
        <f>IF(J108="","",INDEX(Schedule!$1:$1048576,K108,2))</f>
        <v/>
      </c>
      <c r="O108" s="3" t="str">
        <f>IF(J108="","",IF(N108=0,"",RIGHT("00"&amp;HOUR(N108),2)&amp;":"&amp;RIGHT("00"&amp;MINUTE(N108),2)&amp;"_")&amp;INDEX(Schedule!$1:$1048576,K108,5))</f>
        <v/>
      </c>
      <c r="P108" s="3" t="str">
        <f t="shared" si="18"/>
        <v/>
      </c>
      <c r="Q108" s="3" t="str">
        <f>IF(J108="","",INDEX(Schedule!$1:$1048576,K108,5))</f>
        <v/>
      </c>
    </row>
    <row r="109" spans="1:17" x14ac:dyDescent="0.15">
      <c r="A109" s="128" t="str">
        <f t="shared" si="19"/>
        <v/>
      </c>
      <c r="B109" s="1" t="str">
        <f t="shared" si="20"/>
        <v/>
      </c>
      <c r="C109" s="199" t="str">
        <f>IF(ISERROR(MATCH(B109,Schedule!$A:$A,0)),"",MATCH(B109,Schedule!$A:$A,0))</f>
        <v/>
      </c>
      <c r="D109" s="199" t="str">
        <f t="shared" si="15"/>
        <v/>
      </c>
      <c r="E109" s="199" t="str">
        <f t="shared" si="21"/>
        <v/>
      </c>
      <c r="F109" s="1" t="str">
        <f t="shared" si="25"/>
        <v/>
      </c>
      <c r="G109" s="199" t="str">
        <f>IF(E109="","",COUNTIF(Schedule!$A:$A,F109))</f>
        <v/>
      </c>
      <c r="H109" s="199" t="str">
        <f t="shared" si="24"/>
        <v/>
      </c>
      <c r="I109" s="199" t="str">
        <f t="shared" si="22"/>
        <v/>
      </c>
      <c r="J109" s="1" t="str">
        <f t="shared" si="26"/>
        <v/>
      </c>
      <c r="K109" s="199" t="str">
        <f>IF(J109="","",IF(SUM(J108)=SUM(J109),K108+1,MATCH(J109,Schedule!$A:$A,0)))</f>
        <v/>
      </c>
      <c r="L109" s="199" t="str">
        <f>IF(J109="","",IF(INDEX(Schedule!$1:$1048576,K109,4)=0,IF(SUM(J108)&lt;&gt;SUM(J109),1,SUM(L108)+1),INDEX(Schedule!$1:$1048576,K109,4)))</f>
        <v/>
      </c>
      <c r="M109" s="3" t="str">
        <f t="shared" si="23"/>
        <v/>
      </c>
      <c r="N109" s="178" t="str">
        <f>IF(J109="","",INDEX(Schedule!$1:$1048576,K109,2))</f>
        <v/>
      </c>
      <c r="O109" s="3" t="str">
        <f>IF(J109="","",IF(N109=0,"",RIGHT("00"&amp;HOUR(N109),2)&amp;":"&amp;RIGHT("00"&amp;MINUTE(N109),2)&amp;"_")&amp;INDEX(Schedule!$1:$1048576,K109,5))</f>
        <v/>
      </c>
      <c r="P109" s="3" t="str">
        <f t="shared" si="18"/>
        <v/>
      </c>
      <c r="Q109" s="3" t="str">
        <f>IF(J109="","",INDEX(Schedule!$1:$1048576,K109,5))</f>
        <v/>
      </c>
    </row>
    <row r="110" spans="1:17" x14ac:dyDescent="0.15">
      <c r="A110" s="128" t="str">
        <f t="shared" si="19"/>
        <v/>
      </c>
      <c r="B110" s="1" t="str">
        <f t="shared" si="20"/>
        <v/>
      </c>
      <c r="C110" s="199" t="str">
        <f>IF(ISERROR(MATCH(B110,Schedule!$A:$A,0)),"",MATCH(B110,Schedule!$A:$A,0))</f>
        <v/>
      </c>
      <c r="D110" s="199" t="str">
        <f t="shared" si="15"/>
        <v/>
      </c>
      <c r="E110" s="199" t="str">
        <f t="shared" si="21"/>
        <v/>
      </c>
      <c r="F110" s="1" t="str">
        <f t="shared" si="25"/>
        <v/>
      </c>
      <c r="G110" s="199" t="str">
        <f>IF(E110="","",COUNTIF(Schedule!$A:$A,F110))</f>
        <v/>
      </c>
      <c r="H110" s="199" t="str">
        <f t="shared" si="24"/>
        <v/>
      </c>
      <c r="I110" s="199" t="str">
        <f t="shared" si="22"/>
        <v/>
      </c>
      <c r="J110" s="1" t="str">
        <f t="shared" si="26"/>
        <v/>
      </c>
      <c r="K110" s="199" t="str">
        <f>IF(J110="","",IF(SUM(J109)=SUM(J110),K109+1,MATCH(J110,Schedule!$A:$A,0)))</f>
        <v/>
      </c>
      <c r="L110" s="199" t="str">
        <f>IF(J110="","",IF(INDEX(Schedule!$1:$1048576,K110,4)=0,IF(SUM(J109)&lt;&gt;SUM(J110),1,SUM(L109)+1),INDEX(Schedule!$1:$1048576,K110,4)))</f>
        <v/>
      </c>
      <c r="M110" s="3" t="str">
        <f t="shared" si="23"/>
        <v/>
      </c>
      <c r="N110" s="178" t="str">
        <f>IF(J110="","",INDEX(Schedule!$1:$1048576,K110,2))</f>
        <v/>
      </c>
      <c r="O110" s="3" t="str">
        <f>IF(J110="","",IF(N110=0,"",RIGHT("00"&amp;HOUR(N110),2)&amp;":"&amp;RIGHT("00"&amp;MINUTE(N110),2)&amp;"_")&amp;INDEX(Schedule!$1:$1048576,K110,5))</f>
        <v/>
      </c>
      <c r="P110" s="3" t="str">
        <f t="shared" si="18"/>
        <v/>
      </c>
      <c r="Q110" s="3" t="str">
        <f>IF(J110="","",INDEX(Schedule!$1:$1048576,K110,5))</f>
        <v/>
      </c>
    </row>
  </sheetData>
  <sheetCalcPr fullCalcOnLoad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9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4.25" x14ac:dyDescent="0.15"/>
  <cols>
    <col min="1" max="1" width="13.625" style="3" customWidth="1"/>
    <col min="2" max="3" width="5.625" style="3" customWidth="1"/>
    <col min="4" max="4" width="4.625" style="3" customWidth="1"/>
    <col min="5" max="7" width="10.625" style="3" customWidth="1"/>
    <col min="8" max="16384" width="9" style="3"/>
  </cols>
  <sheetData>
    <row r="1" spans="1:7" hidden="1" x14ac:dyDescent="0.15"/>
    <row r="2" spans="1:7" hidden="1" x14ac:dyDescent="0.15"/>
    <row r="3" spans="1:7" hidden="1" x14ac:dyDescent="0.15"/>
    <row r="4" spans="1:7" hidden="1" x14ac:dyDescent="0.15"/>
    <row r="5" spans="1:7" hidden="1" x14ac:dyDescent="0.15"/>
    <row r="6" spans="1:7" hidden="1" x14ac:dyDescent="0.15"/>
    <row r="7" spans="1:7" hidden="1" x14ac:dyDescent="0.15"/>
    <row r="8" spans="1:7" ht="24" x14ac:dyDescent="0.15">
      <c r="A8" s="195" t="s">
        <v>60</v>
      </c>
      <c r="E8" t="s">
        <v>61</v>
      </c>
    </row>
    <row r="10" spans="1:7" x14ac:dyDescent="0.15">
      <c r="A10" s="179" t="s">
        <v>37</v>
      </c>
      <c r="B10" s="179" t="s">
        <v>35</v>
      </c>
      <c r="C10" s="179" t="s">
        <v>36</v>
      </c>
      <c r="D10" s="179" t="s">
        <v>69</v>
      </c>
      <c r="E10" s="180" t="s">
        <v>65</v>
      </c>
      <c r="F10" s="180" t="s">
        <v>63</v>
      </c>
      <c r="G10" s="180" t="s">
        <v>64</v>
      </c>
    </row>
    <row r="11" spans="1:7" x14ac:dyDescent="0.15">
      <c r="A11" s="177">
        <v>40913</v>
      </c>
      <c r="B11" s="178">
        <v>0.41666666666666669</v>
      </c>
      <c r="C11" s="178">
        <v>0.45833333333333331</v>
      </c>
      <c r="D11" s="196"/>
      <c r="E11" s="3" t="s">
        <v>68</v>
      </c>
    </row>
    <row r="12" spans="1:7" x14ac:dyDescent="0.15">
      <c r="A12" s="177">
        <v>40913</v>
      </c>
      <c r="B12" s="178">
        <v>0.54166666666666663</v>
      </c>
      <c r="C12" s="178">
        <v>0.5625</v>
      </c>
      <c r="D12" s="196"/>
      <c r="E12" s="3" t="s">
        <v>66</v>
      </c>
    </row>
    <row r="13" spans="1:7" x14ac:dyDescent="0.15">
      <c r="A13" s="177">
        <v>40913</v>
      </c>
      <c r="B13" s="178">
        <v>0.625</v>
      </c>
      <c r="C13" s="178">
        <v>0.70833333333333337</v>
      </c>
      <c r="D13" s="196"/>
      <c r="E13" s="3" t="s">
        <v>67</v>
      </c>
    </row>
    <row r="14" spans="1:7" x14ac:dyDescent="0.15">
      <c r="A14" s="177">
        <v>40914</v>
      </c>
      <c r="B14" s="178">
        <v>0.41666666666666669</v>
      </c>
      <c r="C14" s="178">
        <v>0.45833333333333331</v>
      </c>
      <c r="D14" s="196"/>
      <c r="E14" s="3" t="s">
        <v>39</v>
      </c>
    </row>
    <row r="15" spans="1:7" x14ac:dyDescent="0.15">
      <c r="A15" s="177">
        <v>40915</v>
      </c>
      <c r="B15" s="178">
        <v>0.41666666666666669</v>
      </c>
      <c r="C15" s="178">
        <v>0.45833333333333331</v>
      </c>
      <c r="D15" s="196"/>
      <c r="E15" s="3" t="s">
        <v>40</v>
      </c>
    </row>
    <row r="16" spans="1:7" x14ac:dyDescent="0.15">
      <c r="A16" s="177">
        <v>40916</v>
      </c>
      <c r="B16" s="178">
        <v>0.41666666666666669</v>
      </c>
      <c r="C16" s="178">
        <v>0.45833333333333331</v>
      </c>
      <c r="D16" s="196"/>
      <c r="E16" s="3" t="s">
        <v>41</v>
      </c>
    </row>
    <row r="17" spans="1:5" x14ac:dyDescent="0.15">
      <c r="A17" s="177">
        <v>40917</v>
      </c>
      <c r="B17" s="178">
        <v>0.41666666666666669</v>
      </c>
      <c r="C17" s="178">
        <v>0.45833333333333331</v>
      </c>
      <c r="D17" s="196"/>
      <c r="E17" s="3" t="s">
        <v>42</v>
      </c>
    </row>
    <row r="18" spans="1:5" x14ac:dyDescent="0.15">
      <c r="A18" s="177">
        <v>40918</v>
      </c>
      <c r="B18" s="178">
        <v>0.41666666666666669</v>
      </c>
      <c r="C18" s="178">
        <v>0.45833333333333331</v>
      </c>
      <c r="D18" s="196"/>
      <c r="E18" s="3" t="s">
        <v>43</v>
      </c>
    </row>
    <row r="19" spans="1:5" x14ac:dyDescent="0.15">
      <c r="A19" s="177">
        <v>40919</v>
      </c>
      <c r="B19" s="178">
        <v>0.41666666666666669</v>
      </c>
      <c r="C19" s="178">
        <v>0.45833333333333331</v>
      </c>
      <c r="D19" s="196"/>
      <c r="E19" s="3" t="s">
        <v>44</v>
      </c>
    </row>
    <row r="20" spans="1:5" x14ac:dyDescent="0.15">
      <c r="A20" s="177">
        <v>40920</v>
      </c>
      <c r="B20" s="178">
        <v>0.41666666666666669</v>
      </c>
      <c r="C20" s="178">
        <v>0.45833333333333331</v>
      </c>
      <c r="D20" s="196"/>
      <c r="E20" s="3" t="s">
        <v>45</v>
      </c>
    </row>
    <row r="21" spans="1:5" x14ac:dyDescent="0.15">
      <c r="A21" s="177">
        <v>40921</v>
      </c>
      <c r="B21" s="178">
        <v>0.41666666666666669</v>
      </c>
      <c r="C21" s="178">
        <v>0.45833333333333331</v>
      </c>
      <c r="D21" s="196"/>
      <c r="E21" s="3" t="s">
        <v>46</v>
      </c>
    </row>
    <row r="22" spans="1:5" x14ac:dyDescent="0.15">
      <c r="A22" s="177">
        <v>40922</v>
      </c>
      <c r="B22" s="178">
        <v>0.41666666666666669</v>
      </c>
      <c r="C22" s="178">
        <v>0.45833333333333331</v>
      </c>
      <c r="D22" s="196"/>
      <c r="E22" s="3" t="s">
        <v>47</v>
      </c>
    </row>
    <row r="23" spans="1:5" x14ac:dyDescent="0.15">
      <c r="A23" s="177">
        <v>40923</v>
      </c>
      <c r="B23" s="178">
        <v>0.41666666666666669</v>
      </c>
      <c r="C23" s="178">
        <v>0.45833333333333331</v>
      </c>
      <c r="D23" s="196"/>
      <c r="E23" s="3" t="s">
        <v>48</v>
      </c>
    </row>
    <row r="24" spans="1:5" x14ac:dyDescent="0.15">
      <c r="A24" s="177">
        <v>40924</v>
      </c>
      <c r="B24" s="178">
        <v>0.41666666666666669</v>
      </c>
      <c r="C24" s="178">
        <v>0.45833333333333331</v>
      </c>
      <c r="D24" s="196"/>
      <c r="E24" s="3" t="s">
        <v>49</v>
      </c>
    </row>
    <row r="25" spans="1:5" x14ac:dyDescent="0.15">
      <c r="A25" s="177">
        <v>40925</v>
      </c>
      <c r="B25" s="178">
        <v>0.41666666666666669</v>
      </c>
      <c r="C25" s="178">
        <v>0.45833333333333331</v>
      </c>
      <c r="D25" s="196"/>
      <c r="E25" s="3" t="s">
        <v>50</v>
      </c>
    </row>
    <row r="26" spans="1:5" x14ac:dyDescent="0.15">
      <c r="A26" s="177">
        <v>40926</v>
      </c>
      <c r="B26" s="178">
        <v>0.41666666666666669</v>
      </c>
      <c r="C26" s="178">
        <v>0.45833333333333331</v>
      </c>
      <c r="D26" s="196"/>
      <c r="E26" s="3" t="s">
        <v>51</v>
      </c>
    </row>
    <row r="27" spans="1:5" x14ac:dyDescent="0.15">
      <c r="A27" s="177">
        <v>40927</v>
      </c>
      <c r="B27" s="178">
        <v>0.41666666666666669</v>
      </c>
      <c r="C27" s="178">
        <v>0.45833333333333331</v>
      </c>
      <c r="D27" s="196"/>
      <c r="E27" s="3" t="s">
        <v>52</v>
      </c>
    </row>
    <row r="28" spans="1:5" x14ac:dyDescent="0.15">
      <c r="A28" s="177">
        <v>40928</v>
      </c>
      <c r="B28" s="178">
        <v>0.41666666666666669</v>
      </c>
      <c r="C28" s="178">
        <v>0.45833333333333331</v>
      </c>
      <c r="D28" s="196"/>
      <c r="E28" s="3" t="s">
        <v>53</v>
      </c>
    </row>
    <row r="29" spans="1:5" x14ac:dyDescent="0.15">
      <c r="A29" s="177">
        <v>40929</v>
      </c>
      <c r="B29" s="178">
        <v>0.41666666666666669</v>
      </c>
      <c r="C29" s="178">
        <v>0.45833333333333331</v>
      </c>
      <c r="D29" s="196"/>
      <c r="E29" s="3" t="s">
        <v>54</v>
      </c>
    </row>
    <row r="30" spans="1:5" x14ac:dyDescent="0.15">
      <c r="A30" s="177">
        <v>40930</v>
      </c>
      <c r="B30" s="178">
        <v>0.41666666666666669</v>
      </c>
      <c r="C30" s="178">
        <v>0.45833333333333331</v>
      </c>
      <c r="D30" s="196"/>
      <c r="E30" s="3" t="s">
        <v>55</v>
      </c>
    </row>
    <row r="31" spans="1:5" x14ac:dyDescent="0.15">
      <c r="A31" s="177">
        <v>40931</v>
      </c>
      <c r="B31" s="178">
        <v>0.41666666666666669</v>
      </c>
      <c r="C31" s="178">
        <v>0.45833333333333331</v>
      </c>
      <c r="D31" s="196"/>
      <c r="E31" s="3" t="s">
        <v>56</v>
      </c>
    </row>
    <row r="32" spans="1:5" x14ac:dyDescent="0.15">
      <c r="A32" s="177">
        <v>40932</v>
      </c>
      <c r="B32" s="178">
        <v>0.41666666666666669</v>
      </c>
      <c r="C32" s="178">
        <v>0.45833333333333331</v>
      </c>
      <c r="D32" s="196"/>
      <c r="E32" s="3" t="s">
        <v>57</v>
      </c>
    </row>
    <row r="33" spans="1:5" x14ac:dyDescent="0.15">
      <c r="A33" s="177">
        <v>40933</v>
      </c>
      <c r="B33" s="178">
        <v>0.41666666666666669</v>
      </c>
      <c r="C33" s="178">
        <v>0.45833333333333331</v>
      </c>
      <c r="D33" s="196"/>
      <c r="E33" s="3" t="s">
        <v>58</v>
      </c>
    </row>
    <row r="34" spans="1:5" x14ac:dyDescent="0.15">
      <c r="A34" s="177">
        <v>40952</v>
      </c>
      <c r="B34" s="178"/>
      <c r="C34" s="178"/>
      <c r="D34" s="196"/>
      <c r="E34" t="s">
        <v>59</v>
      </c>
    </row>
    <row r="35" spans="1:5" x14ac:dyDescent="0.15">
      <c r="A35" s="177">
        <v>41030</v>
      </c>
      <c r="B35" s="178"/>
      <c r="C35" s="178"/>
      <c r="D35" s="196"/>
      <c r="E35" s="200" t="s">
        <v>74</v>
      </c>
    </row>
    <row r="36" spans="1:5" x14ac:dyDescent="0.15">
      <c r="A36" s="177"/>
      <c r="B36" s="178"/>
      <c r="C36" s="178"/>
      <c r="D36" s="196" t="str">
        <f>IF(INDEX($1:$1048576,ROW(),1)=0,"",IF(SUM(INDEX($1:$1048576,ROW()-1,1))&lt;&gt;SUM(INDEX($1:$1048576,ROW(),1)),1,INDEX($1:$1048576,ROW()-1,COLUMN())+1))</f>
        <v/>
      </c>
    </row>
    <row r="37" spans="1:5" x14ac:dyDescent="0.15">
      <c r="A37" s="177"/>
      <c r="B37" s="178"/>
      <c r="C37" s="178"/>
      <c r="D37" s="196" t="str">
        <f t="shared" ref="D37:D42" si="0">IF(INDEX($1:$1048576,ROW(),1)=0,"",IF(SUM(INDEX($1:$1048576,ROW()-1,1))&lt;&gt;SUM(INDEX($1:$1048576,ROW(),1)),1,INDEX($1:$1048576,ROW()-1,COLUMN())+1))</f>
        <v/>
      </c>
    </row>
    <row r="38" spans="1:5" x14ac:dyDescent="0.15">
      <c r="A38" s="177"/>
      <c r="B38" s="178"/>
      <c r="C38" s="178"/>
      <c r="D38" s="196" t="str">
        <f t="shared" si="0"/>
        <v/>
      </c>
    </row>
    <row r="39" spans="1:5" x14ac:dyDescent="0.15">
      <c r="A39" s="177"/>
      <c r="B39" s="178"/>
      <c r="C39" s="178"/>
      <c r="D39" s="196" t="str">
        <f t="shared" si="0"/>
        <v/>
      </c>
    </row>
    <row r="40" spans="1:5" x14ac:dyDescent="0.15">
      <c r="A40" s="177"/>
      <c r="B40" s="178"/>
      <c r="C40" s="178"/>
      <c r="D40" s="196" t="str">
        <f t="shared" si="0"/>
        <v/>
      </c>
    </row>
    <row r="41" spans="1:5" x14ac:dyDescent="0.15">
      <c r="A41" s="177"/>
      <c r="B41" s="178"/>
      <c r="C41" s="178"/>
      <c r="D41" s="196" t="str">
        <f t="shared" si="0"/>
        <v/>
      </c>
    </row>
    <row r="42" spans="1:5" x14ac:dyDescent="0.15">
      <c r="A42" s="177"/>
      <c r="B42" s="178"/>
      <c r="C42" s="178"/>
      <c r="D42" s="196" t="str">
        <f t="shared" si="0"/>
        <v/>
      </c>
    </row>
    <row r="43" spans="1:5" x14ac:dyDescent="0.15">
      <c r="A43" s="177"/>
      <c r="B43" s="178"/>
      <c r="C43" s="178"/>
      <c r="D43" s="178"/>
    </row>
    <row r="44" spans="1:5" x14ac:dyDescent="0.15">
      <c r="A44" s="177"/>
      <c r="B44" s="178"/>
      <c r="C44" s="178"/>
      <c r="D44" s="178"/>
    </row>
    <row r="45" spans="1:5" x14ac:dyDescent="0.15">
      <c r="A45" s="177"/>
      <c r="B45" s="178"/>
      <c r="C45" s="178"/>
      <c r="D45" s="178"/>
    </row>
    <row r="46" spans="1:5" x14ac:dyDescent="0.15">
      <c r="A46" s="177"/>
      <c r="B46" s="178"/>
      <c r="C46" s="178"/>
      <c r="D46" s="178"/>
    </row>
    <row r="47" spans="1:5" x14ac:dyDescent="0.15">
      <c r="A47" s="177"/>
      <c r="B47" s="178"/>
      <c r="C47" s="178"/>
      <c r="D47" s="178"/>
    </row>
    <row r="48" spans="1:5" x14ac:dyDescent="0.15">
      <c r="A48" s="177"/>
      <c r="B48" s="178"/>
      <c r="C48" s="178"/>
      <c r="D48" s="178"/>
    </row>
    <row r="49" spans="1:4" x14ac:dyDescent="0.15">
      <c r="A49" s="177"/>
      <c r="B49" s="178"/>
      <c r="C49" s="178"/>
      <c r="D49" s="178"/>
    </row>
    <row r="50" spans="1:4" x14ac:dyDescent="0.15">
      <c r="A50" s="177"/>
      <c r="B50" s="178"/>
      <c r="C50" s="178"/>
      <c r="D50" s="178"/>
    </row>
    <row r="51" spans="1:4" x14ac:dyDescent="0.15">
      <c r="A51" s="177"/>
      <c r="B51" s="178"/>
      <c r="C51" s="178"/>
      <c r="D51" s="178"/>
    </row>
    <row r="52" spans="1:4" x14ac:dyDescent="0.15">
      <c r="A52" s="177"/>
      <c r="B52" s="178"/>
      <c r="C52" s="178"/>
      <c r="D52" s="178"/>
    </row>
    <row r="53" spans="1:4" x14ac:dyDescent="0.15">
      <c r="A53" s="177"/>
      <c r="B53" s="178"/>
      <c r="C53" s="178"/>
      <c r="D53" s="178"/>
    </row>
    <row r="54" spans="1:4" x14ac:dyDescent="0.15">
      <c r="A54" s="177"/>
      <c r="B54" s="178"/>
      <c r="C54" s="178"/>
      <c r="D54" s="178"/>
    </row>
    <row r="55" spans="1:4" x14ac:dyDescent="0.15">
      <c r="A55" s="177"/>
      <c r="B55" s="178"/>
      <c r="C55" s="178"/>
      <c r="D55" s="178"/>
    </row>
    <row r="56" spans="1:4" x14ac:dyDescent="0.15">
      <c r="A56" s="177"/>
      <c r="B56" s="178"/>
      <c r="C56" s="178"/>
      <c r="D56" s="178"/>
    </row>
    <row r="57" spans="1:4" x14ac:dyDescent="0.15">
      <c r="A57" s="177"/>
      <c r="B57" s="178"/>
      <c r="C57" s="178"/>
      <c r="D57" s="178"/>
    </row>
    <row r="58" spans="1:4" x14ac:dyDescent="0.15">
      <c r="A58" s="177"/>
      <c r="B58" s="178"/>
      <c r="C58" s="178"/>
      <c r="D58" s="178"/>
    </row>
    <row r="59" spans="1:4" x14ac:dyDescent="0.15">
      <c r="A59" s="177"/>
      <c r="B59" s="178"/>
      <c r="C59" s="178"/>
      <c r="D59" s="178"/>
    </row>
    <row r="60" spans="1:4" x14ac:dyDescent="0.15">
      <c r="A60" s="177"/>
      <c r="B60" s="178"/>
      <c r="C60" s="178"/>
      <c r="D60" s="178"/>
    </row>
    <row r="61" spans="1:4" x14ac:dyDescent="0.15">
      <c r="A61" s="177"/>
      <c r="B61" s="178"/>
      <c r="C61" s="178"/>
      <c r="D61" s="178"/>
    </row>
    <row r="62" spans="1:4" x14ac:dyDescent="0.15">
      <c r="A62" s="177"/>
      <c r="B62" s="178"/>
      <c r="C62" s="178"/>
      <c r="D62" s="178"/>
    </row>
    <row r="63" spans="1:4" x14ac:dyDescent="0.15">
      <c r="A63" s="177"/>
      <c r="B63" s="178"/>
      <c r="C63" s="178"/>
      <c r="D63" s="178"/>
    </row>
    <row r="64" spans="1:4" x14ac:dyDescent="0.15">
      <c r="A64" s="177"/>
      <c r="B64" s="178"/>
      <c r="C64" s="178"/>
      <c r="D64" s="178"/>
    </row>
    <row r="65" spans="1:4" x14ac:dyDescent="0.15">
      <c r="A65" s="177"/>
      <c r="B65" s="178"/>
      <c r="C65" s="178"/>
      <c r="D65" s="178"/>
    </row>
    <row r="66" spans="1:4" x14ac:dyDescent="0.15">
      <c r="A66" s="177"/>
      <c r="B66" s="178"/>
      <c r="C66" s="178"/>
      <c r="D66" s="178"/>
    </row>
    <row r="67" spans="1:4" x14ac:dyDescent="0.15">
      <c r="A67" s="177"/>
      <c r="B67" s="178"/>
      <c r="C67" s="178"/>
      <c r="D67" s="178"/>
    </row>
    <row r="68" spans="1:4" x14ac:dyDescent="0.15">
      <c r="A68" s="177"/>
      <c r="B68" s="178"/>
      <c r="C68" s="178"/>
      <c r="D68" s="178"/>
    </row>
    <row r="69" spans="1:4" x14ac:dyDescent="0.15">
      <c r="A69" s="177"/>
      <c r="B69" s="178"/>
      <c r="C69" s="178"/>
      <c r="D69" s="178"/>
    </row>
    <row r="70" spans="1:4" x14ac:dyDescent="0.15">
      <c r="A70" s="177"/>
      <c r="B70" s="178"/>
      <c r="C70" s="178"/>
      <c r="D70" s="178"/>
    </row>
    <row r="71" spans="1:4" x14ac:dyDescent="0.15">
      <c r="A71" s="177"/>
      <c r="B71" s="178"/>
      <c r="C71" s="178"/>
      <c r="D71" s="178"/>
    </row>
    <row r="72" spans="1:4" x14ac:dyDescent="0.15">
      <c r="A72" s="177"/>
      <c r="B72" s="178"/>
      <c r="C72" s="178"/>
      <c r="D72" s="178"/>
    </row>
    <row r="73" spans="1:4" x14ac:dyDescent="0.15">
      <c r="A73" s="177"/>
      <c r="B73" s="178"/>
      <c r="C73" s="178"/>
      <c r="D73" s="178"/>
    </row>
    <row r="74" spans="1:4" x14ac:dyDescent="0.15">
      <c r="A74" s="177"/>
      <c r="B74" s="178"/>
      <c r="C74" s="178"/>
      <c r="D74" s="178"/>
    </row>
    <row r="75" spans="1:4" x14ac:dyDescent="0.15">
      <c r="A75" s="177"/>
      <c r="B75" s="178"/>
      <c r="C75" s="178"/>
      <c r="D75" s="178"/>
    </row>
    <row r="76" spans="1:4" x14ac:dyDescent="0.15">
      <c r="A76" s="177"/>
      <c r="B76" s="178"/>
      <c r="C76" s="178"/>
      <c r="D76" s="178"/>
    </row>
    <row r="77" spans="1:4" x14ac:dyDescent="0.15">
      <c r="A77" s="177"/>
      <c r="B77" s="178"/>
      <c r="C77" s="178"/>
      <c r="D77" s="178"/>
    </row>
    <row r="78" spans="1:4" x14ac:dyDescent="0.15">
      <c r="A78" s="177"/>
      <c r="B78" s="178"/>
      <c r="C78" s="178"/>
      <c r="D78" s="178"/>
    </row>
    <row r="79" spans="1:4" x14ac:dyDescent="0.15">
      <c r="A79" s="177"/>
      <c r="B79" s="178"/>
      <c r="C79" s="178"/>
      <c r="D79" s="178"/>
    </row>
    <row r="80" spans="1:4" x14ac:dyDescent="0.15">
      <c r="A80" s="177"/>
      <c r="B80" s="178"/>
      <c r="C80" s="178"/>
      <c r="D80" s="178"/>
    </row>
    <row r="81" spans="1:4" x14ac:dyDescent="0.15">
      <c r="A81" s="177"/>
      <c r="B81" s="178"/>
      <c r="C81" s="178"/>
      <c r="D81" s="178"/>
    </row>
    <row r="82" spans="1:4" x14ac:dyDescent="0.15">
      <c r="A82" s="177"/>
      <c r="B82" s="178"/>
      <c r="C82" s="178"/>
      <c r="D82" s="178"/>
    </row>
    <row r="83" spans="1:4" x14ac:dyDescent="0.15">
      <c r="A83" s="177"/>
      <c r="B83" s="178"/>
      <c r="C83" s="178"/>
      <c r="D83" s="178"/>
    </row>
    <row r="84" spans="1:4" x14ac:dyDescent="0.15">
      <c r="A84" s="177"/>
      <c r="B84" s="178"/>
      <c r="C84" s="178"/>
      <c r="D84" s="178"/>
    </row>
    <row r="85" spans="1:4" x14ac:dyDescent="0.15">
      <c r="A85" s="177"/>
      <c r="B85" s="178"/>
      <c r="C85" s="178"/>
      <c r="D85" s="178"/>
    </row>
    <row r="86" spans="1:4" x14ac:dyDescent="0.15">
      <c r="A86" s="177"/>
      <c r="B86" s="178"/>
      <c r="C86" s="178"/>
      <c r="D86" s="178"/>
    </row>
    <row r="87" spans="1:4" x14ac:dyDescent="0.15">
      <c r="A87" s="177"/>
      <c r="B87" s="178"/>
      <c r="C87" s="178"/>
      <c r="D87" s="178"/>
    </row>
    <row r="88" spans="1:4" x14ac:dyDescent="0.15">
      <c r="A88" s="177"/>
      <c r="B88" s="178"/>
      <c r="C88" s="178"/>
      <c r="D88" s="178"/>
    </row>
    <row r="89" spans="1:4" x14ac:dyDescent="0.15">
      <c r="A89" s="177"/>
      <c r="B89" s="178"/>
      <c r="C89" s="178"/>
      <c r="D89" s="178"/>
    </row>
    <row r="90" spans="1:4" x14ac:dyDescent="0.15">
      <c r="A90" s="177"/>
      <c r="B90" s="178"/>
      <c r="C90" s="178"/>
      <c r="D90" s="178"/>
    </row>
    <row r="91" spans="1:4" x14ac:dyDescent="0.15">
      <c r="A91" s="177"/>
      <c r="B91" s="178"/>
      <c r="C91" s="178"/>
      <c r="D91" s="178"/>
    </row>
    <row r="92" spans="1:4" x14ac:dyDescent="0.15">
      <c r="A92" s="177"/>
      <c r="B92" s="178"/>
      <c r="C92" s="178"/>
      <c r="D92" s="178"/>
    </row>
    <row r="93" spans="1:4" x14ac:dyDescent="0.15">
      <c r="A93" s="177"/>
      <c r="B93" s="178"/>
      <c r="C93" s="178"/>
      <c r="D93" s="178"/>
    </row>
    <row r="94" spans="1:4" x14ac:dyDescent="0.15">
      <c r="A94" s="177"/>
      <c r="B94" s="178"/>
      <c r="C94" s="178"/>
      <c r="D94" s="178"/>
    </row>
    <row r="95" spans="1:4" x14ac:dyDescent="0.15">
      <c r="A95" s="177"/>
      <c r="B95" s="178"/>
      <c r="C95" s="178"/>
      <c r="D95" s="178"/>
    </row>
    <row r="96" spans="1:4" x14ac:dyDescent="0.15">
      <c r="A96" s="177"/>
      <c r="B96" s="178"/>
      <c r="C96" s="178"/>
      <c r="D96" s="178"/>
    </row>
    <row r="97" spans="1:4" x14ac:dyDescent="0.15">
      <c r="A97" s="177"/>
      <c r="B97" s="178"/>
      <c r="C97" s="178"/>
      <c r="D97" s="178"/>
    </row>
    <row r="98" spans="1:4" x14ac:dyDescent="0.15">
      <c r="A98" s="177"/>
      <c r="B98" s="178"/>
      <c r="C98" s="178"/>
      <c r="D98" s="178"/>
    </row>
    <row r="99" spans="1:4" x14ac:dyDescent="0.15">
      <c r="A99" s="177"/>
      <c r="B99" s="178"/>
      <c r="C99" s="178"/>
      <c r="D99" s="178"/>
    </row>
    <row r="100" spans="1:4" x14ac:dyDescent="0.15">
      <c r="A100" s="177"/>
      <c r="B100" s="178"/>
      <c r="C100" s="178"/>
      <c r="D100" s="178"/>
    </row>
    <row r="101" spans="1:4" x14ac:dyDescent="0.15">
      <c r="A101" s="177"/>
      <c r="B101" s="178"/>
      <c r="C101" s="178"/>
      <c r="D101" s="178"/>
    </row>
    <row r="102" spans="1:4" x14ac:dyDescent="0.15">
      <c r="A102" s="177"/>
      <c r="B102" s="178"/>
      <c r="C102" s="178"/>
      <c r="D102" s="178"/>
    </row>
    <row r="103" spans="1:4" x14ac:dyDescent="0.15">
      <c r="A103" s="177"/>
      <c r="B103" s="178"/>
      <c r="C103" s="178"/>
      <c r="D103" s="178"/>
    </row>
    <row r="104" spans="1:4" x14ac:dyDescent="0.15">
      <c r="A104" s="177"/>
      <c r="B104" s="178"/>
      <c r="C104" s="178"/>
      <c r="D104" s="178"/>
    </row>
    <row r="105" spans="1:4" x14ac:dyDescent="0.15">
      <c r="A105" s="177"/>
      <c r="B105" s="178"/>
      <c r="C105" s="178"/>
      <c r="D105" s="178"/>
    </row>
    <row r="106" spans="1:4" x14ac:dyDescent="0.15">
      <c r="A106" s="177"/>
      <c r="B106" s="178"/>
      <c r="C106" s="178"/>
      <c r="D106" s="178"/>
    </row>
    <row r="107" spans="1:4" x14ac:dyDescent="0.15">
      <c r="A107" s="177"/>
      <c r="B107" s="178"/>
      <c r="C107" s="178"/>
      <c r="D107" s="178"/>
    </row>
    <row r="108" spans="1:4" x14ac:dyDescent="0.15">
      <c r="A108" s="177"/>
      <c r="B108" s="178"/>
      <c r="C108" s="178"/>
      <c r="D108" s="178"/>
    </row>
    <row r="109" spans="1:4" x14ac:dyDescent="0.15">
      <c r="A109" s="177"/>
      <c r="B109" s="178"/>
      <c r="C109" s="178"/>
      <c r="D109" s="178"/>
    </row>
    <row r="110" spans="1:4" x14ac:dyDescent="0.15">
      <c r="A110" s="177"/>
      <c r="B110" s="178"/>
      <c r="C110" s="178"/>
      <c r="D110" s="178"/>
    </row>
    <row r="111" spans="1:4" x14ac:dyDescent="0.15">
      <c r="A111" s="177"/>
      <c r="B111" s="178"/>
      <c r="C111" s="178"/>
      <c r="D111" s="178"/>
    </row>
    <row r="112" spans="1:4" x14ac:dyDescent="0.15">
      <c r="A112" s="177"/>
      <c r="B112" s="178"/>
      <c r="C112" s="178"/>
      <c r="D112" s="178"/>
    </row>
    <row r="113" spans="1:4" x14ac:dyDescent="0.15">
      <c r="A113" s="177"/>
      <c r="B113" s="178"/>
      <c r="C113" s="178"/>
      <c r="D113" s="178"/>
    </row>
    <row r="114" spans="1:4" x14ac:dyDescent="0.15">
      <c r="A114" s="177"/>
      <c r="B114" s="178"/>
      <c r="C114" s="178"/>
      <c r="D114" s="178"/>
    </row>
    <row r="115" spans="1:4" x14ac:dyDescent="0.15">
      <c r="A115" s="177"/>
      <c r="B115" s="178"/>
      <c r="C115" s="178"/>
      <c r="D115" s="178"/>
    </row>
    <row r="116" spans="1:4" x14ac:dyDescent="0.15">
      <c r="A116" s="177"/>
      <c r="B116" s="178"/>
      <c r="C116" s="178"/>
      <c r="D116" s="178"/>
    </row>
    <row r="117" spans="1:4" x14ac:dyDescent="0.15">
      <c r="A117" s="177"/>
      <c r="B117" s="178"/>
      <c r="C117" s="178"/>
      <c r="D117" s="178"/>
    </row>
    <row r="118" spans="1:4" x14ac:dyDescent="0.15">
      <c r="A118" s="177"/>
      <c r="B118" s="178"/>
      <c r="C118" s="178"/>
      <c r="D118" s="178"/>
    </row>
    <row r="119" spans="1:4" x14ac:dyDescent="0.15">
      <c r="A119" s="177"/>
      <c r="B119" s="178"/>
      <c r="C119" s="178"/>
      <c r="D119" s="178"/>
    </row>
    <row r="120" spans="1:4" x14ac:dyDescent="0.15">
      <c r="A120" s="177"/>
      <c r="B120" s="178"/>
      <c r="C120" s="178"/>
      <c r="D120" s="178"/>
    </row>
    <row r="121" spans="1:4" x14ac:dyDescent="0.15">
      <c r="A121" s="177"/>
      <c r="B121" s="178"/>
      <c r="C121" s="178"/>
      <c r="D121" s="178"/>
    </row>
    <row r="122" spans="1:4" x14ac:dyDescent="0.15">
      <c r="A122" s="177"/>
      <c r="B122" s="178"/>
      <c r="C122" s="178"/>
      <c r="D122" s="178"/>
    </row>
    <row r="123" spans="1:4" x14ac:dyDescent="0.15">
      <c r="A123" s="177"/>
      <c r="B123" s="178"/>
      <c r="C123" s="178"/>
      <c r="D123" s="178"/>
    </row>
    <row r="124" spans="1:4" x14ac:dyDescent="0.15">
      <c r="A124" s="177"/>
      <c r="B124" s="178"/>
      <c r="C124" s="178"/>
      <c r="D124" s="178"/>
    </row>
    <row r="125" spans="1:4" x14ac:dyDescent="0.15">
      <c r="A125" s="177"/>
      <c r="B125" s="178"/>
      <c r="C125" s="178"/>
      <c r="D125" s="178"/>
    </row>
    <row r="126" spans="1:4" x14ac:dyDescent="0.15">
      <c r="A126" s="177"/>
      <c r="B126" s="178"/>
      <c r="C126" s="178"/>
      <c r="D126" s="178"/>
    </row>
    <row r="127" spans="1:4" x14ac:dyDescent="0.15">
      <c r="A127" s="177"/>
      <c r="B127" s="178"/>
      <c r="C127" s="178"/>
      <c r="D127" s="178"/>
    </row>
    <row r="128" spans="1:4" x14ac:dyDescent="0.15">
      <c r="A128" s="177"/>
      <c r="B128" s="178"/>
      <c r="C128" s="178"/>
      <c r="D128" s="178"/>
    </row>
    <row r="129" spans="1:4" x14ac:dyDescent="0.15">
      <c r="A129" s="177"/>
      <c r="B129" s="178"/>
      <c r="C129" s="178"/>
      <c r="D129" s="178"/>
    </row>
    <row r="130" spans="1:4" x14ac:dyDescent="0.15">
      <c r="A130" s="177"/>
      <c r="B130" s="178"/>
      <c r="C130" s="178"/>
      <c r="D130" s="178"/>
    </row>
    <row r="131" spans="1:4" x14ac:dyDescent="0.15">
      <c r="A131" s="177"/>
      <c r="B131" s="178"/>
      <c r="C131" s="178"/>
      <c r="D131" s="178"/>
    </row>
    <row r="132" spans="1:4" x14ac:dyDescent="0.15">
      <c r="A132" s="177"/>
      <c r="B132" s="178"/>
      <c r="C132" s="178"/>
      <c r="D132" s="178"/>
    </row>
    <row r="133" spans="1:4" x14ac:dyDescent="0.15">
      <c r="A133" s="177"/>
      <c r="B133" s="178"/>
      <c r="C133" s="178"/>
      <c r="D133" s="178"/>
    </row>
    <row r="134" spans="1:4" x14ac:dyDescent="0.15">
      <c r="A134" s="177"/>
      <c r="B134" s="178"/>
      <c r="C134" s="178"/>
      <c r="D134" s="178"/>
    </row>
    <row r="135" spans="1:4" x14ac:dyDescent="0.15">
      <c r="A135" s="177"/>
      <c r="B135" s="178"/>
      <c r="C135" s="178"/>
      <c r="D135" s="178"/>
    </row>
    <row r="136" spans="1:4" x14ac:dyDescent="0.15">
      <c r="A136" s="177"/>
      <c r="B136" s="178"/>
      <c r="C136" s="178"/>
      <c r="D136" s="178"/>
    </row>
    <row r="137" spans="1:4" x14ac:dyDescent="0.15">
      <c r="A137" s="177"/>
      <c r="B137" s="178"/>
      <c r="C137" s="178"/>
      <c r="D137" s="178"/>
    </row>
    <row r="138" spans="1:4" x14ac:dyDescent="0.15">
      <c r="A138" s="177"/>
      <c r="B138" s="178"/>
      <c r="C138" s="178"/>
      <c r="D138" s="178"/>
    </row>
    <row r="139" spans="1:4" x14ac:dyDescent="0.15">
      <c r="A139" s="177"/>
      <c r="B139" s="178"/>
      <c r="C139" s="178"/>
      <c r="D139" s="178"/>
    </row>
    <row r="140" spans="1:4" x14ac:dyDescent="0.15">
      <c r="A140" s="177"/>
      <c r="B140" s="178"/>
      <c r="C140" s="178"/>
      <c r="D140" s="178"/>
    </row>
    <row r="141" spans="1:4" x14ac:dyDescent="0.15">
      <c r="A141" s="177"/>
      <c r="B141" s="178"/>
      <c r="C141" s="178"/>
      <c r="D141" s="178"/>
    </row>
    <row r="142" spans="1:4" x14ac:dyDescent="0.15">
      <c r="A142" s="177"/>
      <c r="B142" s="178"/>
      <c r="C142" s="178"/>
      <c r="D142" s="178"/>
    </row>
    <row r="143" spans="1:4" x14ac:dyDescent="0.15">
      <c r="A143" s="177"/>
      <c r="B143" s="178"/>
      <c r="C143" s="178"/>
      <c r="D143" s="178"/>
    </row>
    <row r="144" spans="1:4" x14ac:dyDescent="0.15">
      <c r="A144" s="177"/>
      <c r="B144" s="178"/>
      <c r="C144" s="178"/>
      <c r="D144" s="178"/>
    </row>
    <row r="145" spans="1:4" x14ac:dyDescent="0.15">
      <c r="A145" s="177"/>
      <c r="B145" s="178"/>
      <c r="C145" s="178"/>
      <c r="D145" s="178"/>
    </row>
    <row r="146" spans="1:4" x14ac:dyDescent="0.15">
      <c r="A146" s="177"/>
      <c r="B146" s="178"/>
      <c r="C146" s="178"/>
      <c r="D146" s="178"/>
    </row>
    <row r="147" spans="1:4" x14ac:dyDescent="0.15">
      <c r="A147" s="177"/>
      <c r="B147" s="178"/>
      <c r="C147" s="178"/>
      <c r="D147" s="178"/>
    </row>
    <row r="148" spans="1:4" x14ac:dyDescent="0.15">
      <c r="A148" s="177"/>
      <c r="B148" s="178"/>
      <c r="C148" s="178"/>
      <c r="D148" s="178"/>
    </row>
    <row r="149" spans="1:4" x14ac:dyDescent="0.15">
      <c r="A149" s="177"/>
      <c r="B149" s="178"/>
      <c r="C149" s="178"/>
      <c r="D149" s="178"/>
    </row>
    <row r="150" spans="1:4" x14ac:dyDescent="0.15">
      <c r="A150" s="177"/>
      <c r="B150" s="178"/>
      <c r="C150" s="178"/>
      <c r="D150" s="178"/>
    </row>
    <row r="151" spans="1:4" x14ac:dyDescent="0.15">
      <c r="A151" s="177"/>
      <c r="B151" s="178"/>
      <c r="C151" s="178"/>
      <c r="D151" s="178"/>
    </row>
    <row r="152" spans="1:4" x14ac:dyDescent="0.15">
      <c r="A152" s="177"/>
      <c r="B152" s="178"/>
      <c r="C152" s="178"/>
      <c r="D152" s="178"/>
    </row>
    <row r="153" spans="1:4" x14ac:dyDescent="0.15">
      <c r="A153" s="177"/>
      <c r="B153" s="178"/>
      <c r="C153" s="178"/>
      <c r="D153" s="178"/>
    </row>
    <row r="154" spans="1:4" x14ac:dyDescent="0.15">
      <c r="A154" s="177"/>
      <c r="B154" s="178"/>
      <c r="C154" s="178"/>
      <c r="D154" s="178"/>
    </row>
    <row r="155" spans="1:4" x14ac:dyDescent="0.15">
      <c r="A155" s="177"/>
      <c r="B155" s="178"/>
      <c r="C155" s="178"/>
      <c r="D155" s="178"/>
    </row>
    <row r="156" spans="1:4" x14ac:dyDescent="0.15">
      <c r="A156" s="177"/>
      <c r="B156" s="178"/>
      <c r="C156" s="178"/>
      <c r="D156" s="178"/>
    </row>
    <row r="157" spans="1:4" x14ac:dyDescent="0.15">
      <c r="A157" s="177"/>
      <c r="B157" s="178"/>
      <c r="C157" s="178"/>
      <c r="D157" s="178"/>
    </row>
    <row r="158" spans="1:4" x14ac:dyDescent="0.15">
      <c r="A158" s="177"/>
      <c r="B158" s="178"/>
      <c r="C158" s="178"/>
      <c r="D158" s="178"/>
    </row>
    <row r="159" spans="1:4" x14ac:dyDescent="0.15">
      <c r="A159" s="177"/>
      <c r="B159" s="178"/>
      <c r="C159" s="178"/>
      <c r="D159" s="178"/>
    </row>
    <row r="160" spans="1:4" x14ac:dyDescent="0.15">
      <c r="A160" s="177"/>
      <c r="B160" s="178"/>
      <c r="C160" s="178"/>
      <c r="D160" s="178"/>
    </row>
    <row r="161" spans="1:4" x14ac:dyDescent="0.15">
      <c r="A161" s="177"/>
      <c r="B161" s="178"/>
      <c r="C161" s="178"/>
      <c r="D161" s="178"/>
    </row>
    <row r="162" spans="1:4" x14ac:dyDescent="0.15">
      <c r="A162" s="177"/>
      <c r="B162" s="178"/>
      <c r="C162" s="178"/>
      <c r="D162" s="178"/>
    </row>
    <row r="163" spans="1:4" x14ac:dyDescent="0.15">
      <c r="A163" s="177"/>
      <c r="B163" s="178"/>
      <c r="C163" s="178"/>
      <c r="D163" s="178"/>
    </row>
    <row r="164" spans="1:4" x14ac:dyDescent="0.15">
      <c r="A164" s="177"/>
      <c r="B164" s="178"/>
      <c r="C164" s="178"/>
      <c r="D164" s="178"/>
    </row>
    <row r="165" spans="1:4" x14ac:dyDescent="0.15">
      <c r="A165" s="177"/>
      <c r="B165" s="178"/>
      <c r="C165" s="178"/>
      <c r="D165" s="178"/>
    </row>
    <row r="166" spans="1:4" x14ac:dyDescent="0.15">
      <c r="A166" s="177"/>
      <c r="B166" s="178"/>
      <c r="C166" s="178"/>
      <c r="D166" s="178"/>
    </row>
    <row r="167" spans="1:4" x14ac:dyDescent="0.15">
      <c r="A167" s="177"/>
      <c r="B167" s="178"/>
      <c r="C167" s="178"/>
      <c r="D167" s="178"/>
    </row>
    <row r="168" spans="1:4" x14ac:dyDescent="0.15">
      <c r="A168" s="177"/>
      <c r="B168" s="178"/>
      <c r="C168" s="178"/>
      <c r="D168" s="178"/>
    </row>
    <row r="169" spans="1:4" x14ac:dyDescent="0.15">
      <c r="A169" s="177"/>
      <c r="B169" s="178"/>
      <c r="C169" s="178"/>
      <c r="D169" s="178"/>
    </row>
    <row r="170" spans="1:4" x14ac:dyDescent="0.15">
      <c r="A170" s="177"/>
      <c r="B170" s="178"/>
      <c r="C170" s="178"/>
      <c r="D170" s="178"/>
    </row>
    <row r="171" spans="1:4" x14ac:dyDescent="0.15">
      <c r="A171" s="177"/>
      <c r="B171" s="178"/>
      <c r="C171" s="178"/>
      <c r="D171" s="178"/>
    </row>
    <row r="172" spans="1:4" x14ac:dyDescent="0.15">
      <c r="A172" s="177"/>
      <c r="B172" s="178"/>
      <c r="C172" s="178"/>
      <c r="D172" s="178"/>
    </row>
    <row r="173" spans="1:4" x14ac:dyDescent="0.15">
      <c r="A173" s="177"/>
      <c r="B173" s="178"/>
      <c r="C173" s="178"/>
      <c r="D173" s="178"/>
    </row>
    <row r="174" spans="1:4" x14ac:dyDescent="0.15">
      <c r="A174" s="177"/>
      <c r="B174" s="178"/>
      <c r="C174" s="178"/>
      <c r="D174" s="178"/>
    </row>
    <row r="175" spans="1:4" x14ac:dyDescent="0.15">
      <c r="A175" s="177"/>
      <c r="B175" s="178"/>
      <c r="C175" s="178"/>
      <c r="D175" s="178"/>
    </row>
    <row r="176" spans="1:4" x14ac:dyDescent="0.15">
      <c r="A176" s="177"/>
      <c r="B176" s="178"/>
      <c r="C176" s="178"/>
      <c r="D176" s="178"/>
    </row>
    <row r="177" spans="1:4" x14ac:dyDescent="0.15">
      <c r="A177" s="177"/>
      <c r="B177" s="178"/>
      <c r="C177" s="178"/>
      <c r="D177" s="178"/>
    </row>
    <row r="178" spans="1:4" x14ac:dyDescent="0.15">
      <c r="A178" s="177"/>
      <c r="B178" s="178"/>
      <c r="C178" s="178"/>
      <c r="D178" s="178"/>
    </row>
    <row r="179" spans="1:4" x14ac:dyDescent="0.15">
      <c r="A179" s="177"/>
      <c r="B179" s="178"/>
      <c r="C179" s="178"/>
      <c r="D179" s="178"/>
    </row>
    <row r="180" spans="1:4" x14ac:dyDescent="0.15">
      <c r="A180" s="177"/>
      <c r="B180" s="178"/>
      <c r="C180" s="178"/>
      <c r="D180" s="178"/>
    </row>
    <row r="181" spans="1:4" x14ac:dyDescent="0.15">
      <c r="A181" s="177"/>
      <c r="B181" s="178"/>
      <c r="C181" s="178"/>
      <c r="D181" s="178"/>
    </row>
    <row r="182" spans="1:4" x14ac:dyDescent="0.15">
      <c r="A182" s="177"/>
      <c r="B182" s="178"/>
      <c r="C182" s="178"/>
      <c r="D182" s="178"/>
    </row>
    <row r="183" spans="1:4" x14ac:dyDescent="0.15">
      <c r="A183" s="177"/>
      <c r="B183" s="178"/>
      <c r="C183" s="178"/>
      <c r="D183" s="178"/>
    </row>
    <row r="184" spans="1:4" x14ac:dyDescent="0.15">
      <c r="A184" s="177"/>
      <c r="B184" s="178"/>
      <c r="C184" s="178"/>
      <c r="D184" s="178"/>
    </row>
    <row r="185" spans="1:4" x14ac:dyDescent="0.15">
      <c r="A185" s="177"/>
      <c r="B185" s="178"/>
      <c r="C185" s="178"/>
      <c r="D185" s="178"/>
    </row>
    <row r="186" spans="1:4" x14ac:dyDescent="0.15">
      <c r="A186" s="177"/>
      <c r="B186" s="178"/>
      <c r="C186" s="178"/>
      <c r="D186" s="178"/>
    </row>
    <row r="187" spans="1:4" x14ac:dyDescent="0.15">
      <c r="A187" s="177"/>
      <c r="B187" s="178"/>
      <c r="C187" s="178"/>
      <c r="D187" s="178"/>
    </row>
    <row r="188" spans="1:4" x14ac:dyDescent="0.15">
      <c r="A188" s="177"/>
      <c r="B188" s="178"/>
      <c r="C188" s="178"/>
      <c r="D188" s="178"/>
    </row>
    <row r="189" spans="1:4" x14ac:dyDescent="0.15">
      <c r="A189" s="177"/>
      <c r="B189" s="178"/>
      <c r="C189" s="178"/>
      <c r="D189" s="178"/>
    </row>
    <row r="190" spans="1:4" x14ac:dyDescent="0.15">
      <c r="A190" s="177"/>
      <c r="B190" s="178"/>
      <c r="C190" s="178"/>
      <c r="D190" s="178"/>
    </row>
    <row r="191" spans="1:4" x14ac:dyDescent="0.15">
      <c r="A191" s="177"/>
      <c r="B191" s="178"/>
      <c r="C191" s="178"/>
      <c r="D191" s="178"/>
    </row>
    <row r="192" spans="1:4" x14ac:dyDescent="0.15">
      <c r="A192" s="177"/>
      <c r="B192" s="178"/>
      <c r="C192" s="178"/>
      <c r="D192" s="178"/>
    </row>
    <row r="193" spans="1:4" x14ac:dyDescent="0.15">
      <c r="A193" s="177"/>
      <c r="B193" s="178"/>
      <c r="C193" s="178"/>
      <c r="D193" s="178"/>
    </row>
    <row r="194" spans="1:4" x14ac:dyDescent="0.15">
      <c r="A194" s="177"/>
      <c r="B194" s="178"/>
      <c r="C194" s="178"/>
      <c r="D194" s="178"/>
    </row>
    <row r="195" spans="1:4" x14ac:dyDescent="0.15">
      <c r="A195" s="177"/>
      <c r="B195" s="178"/>
      <c r="C195" s="178"/>
      <c r="D195" s="178"/>
    </row>
    <row r="196" spans="1:4" x14ac:dyDescent="0.15">
      <c r="A196" s="177"/>
      <c r="B196" s="178"/>
      <c r="C196" s="178"/>
      <c r="D196" s="178"/>
    </row>
    <row r="197" spans="1:4" x14ac:dyDescent="0.15">
      <c r="A197" s="177"/>
      <c r="B197" s="178"/>
      <c r="C197" s="178"/>
      <c r="D197" s="178"/>
    </row>
    <row r="198" spans="1:4" x14ac:dyDescent="0.15">
      <c r="A198" s="177"/>
      <c r="B198" s="178"/>
      <c r="C198" s="178"/>
      <c r="D198" s="178"/>
    </row>
    <row r="199" spans="1:4" x14ac:dyDescent="0.15">
      <c r="A199" s="177"/>
      <c r="B199" s="178"/>
      <c r="C199" s="178"/>
      <c r="D199" s="178"/>
    </row>
    <row r="200" spans="1:4" x14ac:dyDescent="0.15">
      <c r="A200" s="177"/>
      <c r="B200" s="178"/>
      <c r="C200" s="178"/>
      <c r="D200" s="178"/>
    </row>
    <row r="201" spans="1:4" x14ac:dyDescent="0.15">
      <c r="A201" s="177"/>
      <c r="B201" s="178"/>
      <c r="C201" s="178"/>
      <c r="D201" s="178"/>
    </row>
    <row r="202" spans="1:4" x14ac:dyDescent="0.15">
      <c r="A202" s="177"/>
      <c r="B202" s="178"/>
      <c r="C202" s="178"/>
      <c r="D202" s="178"/>
    </row>
    <row r="203" spans="1:4" x14ac:dyDescent="0.15">
      <c r="A203" s="177"/>
      <c r="B203" s="178"/>
      <c r="C203" s="178"/>
      <c r="D203" s="178"/>
    </row>
    <row r="204" spans="1:4" x14ac:dyDescent="0.15">
      <c r="A204" s="177"/>
      <c r="B204" s="178"/>
      <c r="C204" s="178"/>
      <c r="D204" s="178"/>
    </row>
    <row r="205" spans="1:4" x14ac:dyDescent="0.15">
      <c r="A205" s="177"/>
      <c r="B205" s="178"/>
      <c r="C205" s="178"/>
      <c r="D205" s="178"/>
    </row>
    <row r="206" spans="1:4" x14ac:dyDescent="0.15">
      <c r="A206" s="177"/>
      <c r="B206" s="178"/>
      <c r="C206" s="178"/>
      <c r="D206" s="178"/>
    </row>
    <row r="207" spans="1:4" x14ac:dyDescent="0.15">
      <c r="A207" s="177"/>
      <c r="B207" s="178"/>
      <c r="C207" s="178"/>
      <c r="D207" s="178"/>
    </row>
    <row r="208" spans="1:4" x14ac:dyDescent="0.15">
      <c r="A208" s="177"/>
      <c r="B208" s="178"/>
      <c r="C208" s="178"/>
      <c r="D208" s="178"/>
    </row>
    <row r="209" spans="1:4" x14ac:dyDescent="0.15">
      <c r="A209" s="177"/>
      <c r="B209" s="178"/>
      <c r="C209" s="178"/>
      <c r="D209" s="178"/>
    </row>
    <row r="210" spans="1:4" x14ac:dyDescent="0.15">
      <c r="A210" s="177"/>
      <c r="B210" s="178"/>
      <c r="C210" s="178"/>
      <c r="D210" s="178"/>
    </row>
    <row r="211" spans="1:4" x14ac:dyDescent="0.15">
      <c r="A211" s="177"/>
      <c r="B211" s="178"/>
      <c r="C211" s="178"/>
      <c r="D211" s="178"/>
    </row>
    <row r="212" spans="1:4" x14ac:dyDescent="0.15">
      <c r="A212" s="177"/>
      <c r="B212" s="178"/>
      <c r="C212" s="178"/>
      <c r="D212" s="178"/>
    </row>
    <row r="213" spans="1:4" x14ac:dyDescent="0.15">
      <c r="A213" s="177"/>
      <c r="B213" s="178"/>
      <c r="C213" s="178"/>
      <c r="D213" s="178"/>
    </row>
    <row r="214" spans="1:4" x14ac:dyDescent="0.15">
      <c r="A214" s="177"/>
      <c r="B214" s="178"/>
      <c r="C214" s="178"/>
      <c r="D214" s="178"/>
    </row>
    <row r="215" spans="1:4" x14ac:dyDescent="0.15">
      <c r="A215" s="177"/>
      <c r="B215" s="178"/>
      <c r="C215" s="178"/>
      <c r="D215" s="178"/>
    </row>
    <row r="216" spans="1:4" x14ac:dyDescent="0.15">
      <c r="A216" s="177"/>
      <c r="B216" s="178"/>
      <c r="C216" s="178"/>
      <c r="D216" s="178"/>
    </row>
    <row r="217" spans="1:4" x14ac:dyDescent="0.15">
      <c r="A217" s="177"/>
      <c r="B217" s="178"/>
      <c r="C217" s="178"/>
      <c r="D217" s="178"/>
    </row>
    <row r="218" spans="1:4" x14ac:dyDescent="0.15">
      <c r="A218" s="177"/>
      <c r="B218" s="178"/>
      <c r="C218" s="178"/>
      <c r="D218" s="178"/>
    </row>
    <row r="219" spans="1:4" x14ac:dyDescent="0.15">
      <c r="A219" s="177"/>
      <c r="B219" s="178"/>
      <c r="C219" s="178"/>
      <c r="D219" s="178"/>
    </row>
    <row r="220" spans="1:4" x14ac:dyDescent="0.15">
      <c r="A220" s="177"/>
      <c r="B220" s="178"/>
      <c r="C220" s="178"/>
      <c r="D220" s="178"/>
    </row>
    <row r="221" spans="1:4" x14ac:dyDescent="0.15">
      <c r="A221" s="177"/>
      <c r="B221" s="178"/>
      <c r="C221" s="178"/>
      <c r="D221" s="178"/>
    </row>
    <row r="222" spans="1:4" x14ac:dyDescent="0.15">
      <c r="A222" s="177"/>
      <c r="B222" s="178"/>
      <c r="C222" s="178"/>
      <c r="D222" s="178"/>
    </row>
    <row r="223" spans="1:4" x14ac:dyDescent="0.15">
      <c r="A223" s="177"/>
      <c r="B223" s="178"/>
      <c r="C223" s="178"/>
      <c r="D223" s="178"/>
    </row>
    <row r="224" spans="1:4" x14ac:dyDescent="0.15">
      <c r="A224" s="177"/>
      <c r="B224" s="178"/>
      <c r="C224" s="178"/>
      <c r="D224" s="178"/>
    </row>
    <row r="225" spans="1:4" x14ac:dyDescent="0.15">
      <c r="A225" s="177"/>
      <c r="B225" s="178"/>
      <c r="C225" s="178"/>
      <c r="D225" s="178"/>
    </row>
    <row r="226" spans="1:4" x14ac:dyDescent="0.15">
      <c r="A226" s="177"/>
      <c r="B226" s="178"/>
      <c r="C226" s="178"/>
      <c r="D226" s="178"/>
    </row>
    <row r="227" spans="1:4" x14ac:dyDescent="0.15">
      <c r="A227" s="177"/>
      <c r="B227" s="178"/>
      <c r="C227" s="178"/>
      <c r="D227" s="178"/>
    </row>
    <row r="228" spans="1:4" x14ac:dyDescent="0.15">
      <c r="A228" s="177"/>
      <c r="B228" s="178"/>
      <c r="C228" s="178"/>
      <c r="D228" s="178"/>
    </row>
    <row r="229" spans="1:4" x14ac:dyDescent="0.15">
      <c r="A229" s="177"/>
      <c r="B229" s="178"/>
      <c r="C229" s="178"/>
      <c r="D229" s="178"/>
    </row>
    <row r="230" spans="1:4" x14ac:dyDescent="0.15">
      <c r="A230" s="177"/>
      <c r="B230" s="178"/>
      <c r="C230" s="178"/>
      <c r="D230" s="178"/>
    </row>
    <row r="231" spans="1:4" x14ac:dyDescent="0.15">
      <c r="A231" s="177"/>
      <c r="B231" s="178"/>
      <c r="C231" s="178"/>
      <c r="D231" s="178"/>
    </row>
    <row r="232" spans="1:4" x14ac:dyDescent="0.15">
      <c r="A232" s="177"/>
      <c r="B232" s="178"/>
      <c r="C232" s="178"/>
      <c r="D232" s="178"/>
    </row>
    <row r="233" spans="1:4" x14ac:dyDescent="0.15">
      <c r="A233" s="177"/>
      <c r="B233" s="178"/>
      <c r="C233" s="178"/>
      <c r="D233" s="178"/>
    </row>
    <row r="234" spans="1:4" x14ac:dyDescent="0.15">
      <c r="A234" s="177"/>
      <c r="B234" s="178"/>
      <c r="C234" s="178"/>
      <c r="D234" s="178"/>
    </row>
    <row r="235" spans="1:4" x14ac:dyDescent="0.15">
      <c r="A235" s="177"/>
      <c r="B235" s="178"/>
      <c r="C235" s="178"/>
      <c r="D235" s="178"/>
    </row>
    <row r="236" spans="1:4" x14ac:dyDescent="0.15">
      <c r="A236" s="177"/>
      <c r="B236" s="178"/>
      <c r="C236" s="178"/>
      <c r="D236" s="178"/>
    </row>
    <row r="237" spans="1:4" x14ac:dyDescent="0.15">
      <c r="A237" s="177"/>
      <c r="B237" s="178"/>
      <c r="C237" s="178"/>
      <c r="D237" s="178"/>
    </row>
    <row r="238" spans="1:4" x14ac:dyDescent="0.15">
      <c r="A238" s="177"/>
      <c r="B238" s="178"/>
      <c r="C238" s="178"/>
      <c r="D238" s="178"/>
    </row>
    <row r="239" spans="1:4" x14ac:dyDescent="0.15">
      <c r="A239" s="177"/>
      <c r="B239" s="178"/>
      <c r="C239" s="178"/>
      <c r="D239" s="178"/>
    </row>
    <row r="240" spans="1:4" x14ac:dyDescent="0.15">
      <c r="A240" s="177"/>
      <c r="B240" s="178"/>
      <c r="C240" s="178"/>
      <c r="D240" s="178"/>
    </row>
    <row r="241" spans="1:4" x14ac:dyDescent="0.15">
      <c r="A241" s="177"/>
      <c r="B241" s="178"/>
      <c r="C241" s="178"/>
      <c r="D241" s="178"/>
    </row>
    <row r="242" spans="1:4" x14ac:dyDescent="0.15">
      <c r="A242" s="177"/>
      <c r="B242" s="178"/>
      <c r="C242" s="178"/>
      <c r="D242" s="178"/>
    </row>
    <row r="243" spans="1:4" x14ac:dyDescent="0.15">
      <c r="A243" s="177"/>
      <c r="B243" s="178"/>
      <c r="C243" s="178"/>
      <c r="D243" s="178"/>
    </row>
    <row r="244" spans="1:4" x14ac:dyDescent="0.15">
      <c r="A244" s="177"/>
      <c r="B244" s="178"/>
      <c r="C244" s="178"/>
      <c r="D244" s="178"/>
    </row>
    <row r="245" spans="1:4" x14ac:dyDescent="0.15">
      <c r="A245" s="177"/>
      <c r="B245" s="178"/>
      <c r="C245" s="178"/>
      <c r="D245" s="178"/>
    </row>
    <row r="246" spans="1:4" x14ac:dyDescent="0.15">
      <c r="A246" s="177"/>
      <c r="B246" s="178"/>
      <c r="C246" s="178"/>
      <c r="D246" s="178"/>
    </row>
    <row r="247" spans="1:4" x14ac:dyDescent="0.15">
      <c r="A247" s="177"/>
      <c r="B247" s="178"/>
      <c r="C247" s="178"/>
      <c r="D247" s="178"/>
    </row>
    <row r="248" spans="1:4" x14ac:dyDescent="0.15">
      <c r="A248" s="177"/>
      <c r="B248" s="178"/>
      <c r="C248" s="178"/>
      <c r="D248" s="178"/>
    </row>
    <row r="249" spans="1:4" x14ac:dyDescent="0.15">
      <c r="A249" s="177"/>
      <c r="B249" s="178"/>
      <c r="C249" s="178"/>
      <c r="D249" s="178"/>
    </row>
    <row r="250" spans="1:4" x14ac:dyDescent="0.15">
      <c r="A250" s="177"/>
      <c r="B250" s="178"/>
      <c r="C250" s="178"/>
      <c r="D250" s="178"/>
    </row>
    <row r="251" spans="1:4" x14ac:dyDescent="0.15">
      <c r="A251" s="177"/>
      <c r="B251" s="178"/>
      <c r="C251" s="178"/>
      <c r="D251" s="178"/>
    </row>
    <row r="252" spans="1:4" x14ac:dyDescent="0.15">
      <c r="A252" s="177"/>
      <c r="B252" s="178"/>
      <c r="C252" s="178"/>
      <c r="D252" s="178"/>
    </row>
    <row r="253" spans="1:4" x14ac:dyDescent="0.15">
      <c r="A253" s="177"/>
      <c r="B253" s="178"/>
      <c r="C253" s="178"/>
      <c r="D253" s="178"/>
    </row>
    <row r="254" spans="1:4" x14ac:dyDescent="0.15">
      <c r="A254" s="177"/>
      <c r="B254" s="178"/>
      <c r="C254" s="178"/>
      <c r="D254" s="178"/>
    </row>
    <row r="255" spans="1:4" x14ac:dyDescent="0.15">
      <c r="A255" s="177"/>
      <c r="B255" s="178"/>
      <c r="C255" s="178"/>
      <c r="D255" s="178"/>
    </row>
    <row r="256" spans="1:4" x14ac:dyDescent="0.15">
      <c r="A256" s="177"/>
      <c r="B256" s="178"/>
      <c r="C256" s="178"/>
      <c r="D256" s="178"/>
    </row>
    <row r="257" spans="1:4" x14ac:dyDescent="0.15">
      <c r="A257" s="177"/>
      <c r="B257" s="178"/>
      <c r="C257" s="178"/>
      <c r="D257" s="178"/>
    </row>
    <row r="258" spans="1:4" x14ac:dyDescent="0.15">
      <c r="A258" s="177"/>
      <c r="B258" s="178"/>
      <c r="C258" s="178"/>
      <c r="D258" s="178"/>
    </row>
    <row r="259" spans="1:4" x14ac:dyDescent="0.15">
      <c r="A259" s="177"/>
      <c r="B259" s="178"/>
      <c r="C259" s="178"/>
      <c r="D259" s="178"/>
    </row>
    <row r="260" spans="1:4" x14ac:dyDescent="0.15">
      <c r="A260" s="177"/>
      <c r="B260" s="178"/>
      <c r="C260" s="178"/>
      <c r="D260" s="178"/>
    </row>
    <row r="261" spans="1:4" x14ac:dyDescent="0.15">
      <c r="A261" s="177"/>
      <c r="B261" s="178"/>
      <c r="C261" s="178"/>
      <c r="D261" s="178"/>
    </row>
    <row r="262" spans="1:4" x14ac:dyDescent="0.15">
      <c r="A262" s="177"/>
      <c r="B262" s="178"/>
      <c r="C262" s="178"/>
      <c r="D262" s="178"/>
    </row>
    <row r="263" spans="1:4" x14ac:dyDescent="0.15">
      <c r="A263" s="177"/>
      <c r="B263" s="178"/>
      <c r="C263" s="178"/>
      <c r="D263" s="178"/>
    </row>
    <row r="264" spans="1:4" x14ac:dyDescent="0.15">
      <c r="A264" s="177"/>
      <c r="B264" s="178"/>
      <c r="C264" s="178"/>
      <c r="D264" s="178"/>
    </row>
    <row r="265" spans="1:4" x14ac:dyDescent="0.15">
      <c r="A265" s="177"/>
      <c r="B265" s="178"/>
      <c r="C265" s="178"/>
      <c r="D265" s="178"/>
    </row>
    <row r="266" spans="1:4" x14ac:dyDescent="0.15">
      <c r="A266" s="177"/>
      <c r="B266" s="178"/>
      <c r="C266" s="178"/>
      <c r="D266" s="178"/>
    </row>
    <row r="267" spans="1:4" x14ac:dyDescent="0.15">
      <c r="A267" s="177"/>
      <c r="B267" s="178"/>
      <c r="C267" s="178"/>
      <c r="D267" s="178"/>
    </row>
    <row r="268" spans="1:4" x14ac:dyDescent="0.15">
      <c r="A268" s="177"/>
      <c r="B268" s="178"/>
      <c r="C268" s="178"/>
      <c r="D268" s="178"/>
    </row>
    <row r="269" spans="1:4" x14ac:dyDescent="0.15">
      <c r="A269" s="177"/>
      <c r="B269" s="178"/>
      <c r="C269" s="178"/>
      <c r="D269" s="178"/>
    </row>
    <row r="270" spans="1:4" x14ac:dyDescent="0.15">
      <c r="A270" s="177"/>
      <c r="B270" s="178"/>
      <c r="C270" s="178"/>
      <c r="D270" s="178"/>
    </row>
    <row r="271" spans="1:4" x14ac:dyDescent="0.15">
      <c r="A271" s="177"/>
      <c r="B271" s="178"/>
      <c r="C271" s="178"/>
      <c r="D271" s="178"/>
    </row>
    <row r="272" spans="1:4" x14ac:dyDescent="0.15">
      <c r="A272" s="177"/>
      <c r="B272" s="178"/>
      <c r="C272" s="178"/>
      <c r="D272" s="178"/>
    </row>
    <row r="273" spans="1:4" x14ac:dyDescent="0.15">
      <c r="A273" s="177"/>
      <c r="B273" s="178"/>
      <c r="C273" s="178"/>
      <c r="D273" s="178"/>
    </row>
    <row r="274" spans="1:4" x14ac:dyDescent="0.15">
      <c r="A274" s="177"/>
      <c r="B274" s="178"/>
      <c r="C274" s="178"/>
      <c r="D274" s="178"/>
    </row>
    <row r="275" spans="1:4" x14ac:dyDescent="0.15">
      <c r="A275" s="177"/>
      <c r="B275" s="178"/>
      <c r="C275" s="178"/>
      <c r="D275" s="178"/>
    </row>
    <row r="276" spans="1:4" x14ac:dyDescent="0.15">
      <c r="A276" s="177"/>
      <c r="B276" s="178"/>
      <c r="C276" s="178"/>
      <c r="D276" s="178"/>
    </row>
    <row r="277" spans="1:4" x14ac:dyDescent="0.15">
      <c r="A277" s="177"/>
      <c r="B277" s="178"/>
      <c r="C277" s="178"/>
      <c r="D277" s="178"/>
    </row>
    <row r="278" spans="1:4" x14ac:dyDescent="0.15">
      <c r="A278" s="177"/>
      <c r="B278" s="178"/>
      <c r="C278" s="178"/>
      <c r="D278" s="178"/>
    </row>
    <row r="279" spans="1:4" x14ac:dyDescent="0.15">
      <c r="A279" s="177"/>
      <c r="B279" s="178"/>
      <c r="C279" s="178"/>
      <c r="D279" s="178"/>
    </row>
    <row r="280" spans="1:4" x14ac:dyDescent="0.15">
      <c r="A280" s="177"/>
      <c r="B280" s="178"/>
      <c r="C280" s="178"/>
      <c r="D280" s="178"/>
    </row>
    <row r="281" spans="1:4" x14ac:dyDescent="0.15">
      <c r="A281" s="177"/>
      <c r="B281" s="178"/>
      <c r="C281" s="178"/>
      <c r="D281" s="178"/>
    </row>
    <row r="282" spans="1:4" x14ac:dyDescent="0.15">
      <c r="A282" s="177"/>
      <c r="B282" s="178"/>
      <c r="C282" s="178"/>
      <c r="D282" s="178"/>
    </row>
    <row r="283" spans="1:4" x14ac:dyDescent="0.15">
      <c r="A283" s="177"/>
      <c r="B283" s="178"/>
      <c r="C283" s="178"/>
      <c r="D283" s="178"/>
    </row>
    <row r="284" spans="1:4" x14ac:dyDescent="0.15">
      <c r="A284" s="177"/>
      <c r="B284" s="178"/>
      <c r="C284" s="178"/>
      <c r="D284" s="178"/>
    </row>
    <row r="285" spans="1:4" x14ac:dyDescent="0.15">
      <c r="A285" s="177"/>
      <c r="B285" s="178"/>
      <c r="C285" s="178"/>
      <c r="D285" s="178"/>
    </row>
    <row r="286" spans="1:4" x14ac:dyDescent="0.15">
      <c r="A286" s="177"/>
      <c r="B286" s="178"/>
      <c r="C286" s="178"/>
      <c r="D286" s="178"/>
    </row>
    <row r="287" spans="1:4" x14ac:dyDescent="0.15">
      <c r="A287" s="177"/>
      <c r="B287" s="178"/>
      <c r="C287" s="178"/>
      <c r="D287" s="178"/>
    </row>
    <row r="288" spans="1:4" x14ac:dyDescent="0.15">
      <c r="A288" s="177"/>
      <c r="B288" s="178"/>
      <c r="C288" s="178"/>
      <c r="D288" s="178"/>
    </row>
    <row r="289" spans="1:4" x14ac:dyDescent="0.15">
      <c r="A289" s="177"/>
      <c r="B289" s="178"/>
      <c r="C289" s="178"/>
      <c r="D289" s="178"/>
    </row>
    <row r="290" spans="1:4" x14ac:dyDescent="0.15">
      <c r="A290" s="177"/>
      <c r="B290" s="178"/>
      <c r="C290" s="178"/>
      <c r="D290" s="178"/>
    </row>
    <row r="291" spans="1:4" x14ac:dyDescent="0.15">
      <c r="A291" s="177"/>
      <c r="B291" s="178"/>
      <c r="C291" s="178"/>
      <c r="D291" s="178"/>
    </row>
    <row r="292" spans="1:4" x14ac:dyDescent="0.15">
      <c r="A292" s="177"/>
      <c r="B292" s="178"/>
      <c r="C292" s="178"/>
      <c r="D292" s="178"/>
    </row>
    <row r="293" spans="1:4" x14ac:dyDescent="0.15">
      <c r="A293" s="177"/>
      <c r="B293" s="178"/>
      <c r="C293" s="178"/>
      <c r="D293" s="178"/>
    </row>
    <row r="294" spans="1:4" x14ac:dyDescent="0.15">
      <c r="A294" s="177"/>
      <c r="B294" s="178"/>
      <c r="C294" s="178"/>
      <c r="D294" s="178"/>
    </row>
    <row r="295" spans="1:4" x14ac:dyDescent="0.15">
      <c r="A295" s="177"/>
      <c r="B295" s="178"/>
      <c r="C295" s="178"/>
      <c r="D295" s="178"/>
    </row>
    <row r="296" spans="1:4" x14ac:dyDescent="0.15">
      <c r="A296" s="177"/>
      <c r="B296" s="178"/>
      <c r="C296" s="178"/>
      <c r="D296" s="178"/>
    </row>
    <row r="297" spans="1:4" x14ac:dyDescent="0.15">
      <c r="A297" s="177"/>
      <c r="B297" s="178"/>
      <c r="C297" s="178"/>
      <c r="D297" s="178"/>
    </row>
    <row r="298" spans="1:4" x14ac:dyDescent="0.15">
      <c r="A298" s="177"/>
      <c r="B298" s="178"/>
      <c r="C298" s="178"/>
      <c r="D298" s="178"/>
    </row>
    <row r="299" spans="1:4" x14ac:dyDescent="0.15">
      <c r="A299" s="177"/>
      <c r="B299" s="178"/>
      <c r="C299" s="178"/>
      <c r="D299" s="178"/>
    </row>
    <row r="300" spans="1:4" x14ac:dyDescent="0.15">
      <c r="A300" s="177"/>
      <c r="B300" s="178"/>
      <c r="C300" s="178"/>
      <c r="D300" s="178"/>
    </row>
    <row r="301" spans="1:4" x14ac:dyDescent="0.15">
      <c r="A301" s="177"/>
      <c r="B301" s="178"/>
      <c r="C301" s="178"/>
      <c r="D301" s="178"/>
    </row>
    <row r="302" spans="1:4" x14ac:dyDescent="0.15">
      <c r="A302" s="177"/>
      <c r="B302" s="178"/>
      <c r="C302" s="178"/>
      <c r="D302" s="178"/>
    </row>
    <row r="303" spans="1:4" x14ac:dyDescent="0.15">
      <c r="A303" s="177"/>
      <c r="B303" s="178"/>
      <c r="C303" s="178"/>
      <c r="D303" s="178"/>
    </row>
    <row r="304" spans="1:4" x14ac:dyDescent="0.15">
      <c r="A304" s="177"/>
      <c r="B304" s="178"/>
      <c r="C304" s="178"/>
      <c r="D304" s="178"/>
    </row>
    <row r="305" spans="1:4" x14ac:dyDescent="0.15">
      <c r="A305" s="177"/>
      <c r="B305" s="178"/>
      <c r="C305" s="178"/>
      <c r="D305" s="178"/>
    </row>
    <row r="306" spans="1:4" x14ac:dyDescent="0.15">
      <c r="A306" s="177"/>
      <c r="B306" s="178"/>
      <c r="C306" s="178"/>
      <c r="D306" s="178"/>
    </row>
    <row r="307" spans="1:4" x14ac:dyDescent="0.15">
      <c r="A307" s="177"/>
      <c r="B307" s="178"/>
      <c r="C307" s="178"/>
      <c r="D307" s="178"/>
    </row>
    <row r="308" spans="1:4" x14ac:dyDescent="0.15">
      <c r="A308" s="177"/>
      <c r="B308" s="178"/>
      <c r="C308" s="178"/>
      <c r="D308" s="178"/>
    </row>
    <row r="309" spans="1:4" x14ac:dyDescent="0.15">
      <c r="A309" s="177"/>
      <c r="B309" s="178"/>
      <c r="C309" s="178"/>
      <c r="D309" s="178"/>
    </row>
    <row r="310" spans="1:4" x14ac:dyDescent="0.15">
      <c r="A310" s="177"/>
      <c r="B310" s="178"/>
      <c r="C310" s="178"/>
      <c r="D310" s="178"/>
    </row>
    <row r="311" spans="1:4" x14ac:dyDescent="0.15">
      <c r="A311" s="177"/>
      <c r="B311" s="178"/>
      <c r="C311" s="178"/>
      <c r="D311" s="178"/>
    </row>
    <row r="312" spans="1:4" x14ac:dyDescent="0.15">
      <c r="A312" s="177"/>
      <c r="B312" s="178"/>
      <c r="C312" s="178"/>
      <c r="D312" s="178"/>
    </row>
    <row r="313" spans="1:4" x14ac:dyDescent="0.15">
      <c r="A313" s="177"/>
      <c r="B313" s="178"/>
      <c r="C313" s="178"/>
      <c r="D313" s="178"/>
    </row>
    <row r="314" spans="1:4" x14ac:dyDescent="0.15">
      <c r="A314" s="177"/>
      <c r="B314" s="178"/>
      <c r="C314" s="178"/>
      <c r="D314" s="178"/>
    </row>
    <row r="315" spans="1:4" x14ac:dyDescent="0.15">
      <c r="A315" s="177"/>
      <c r="B315" s="178"/>
      <c r="C315" s="178"/>
      <c r="D315" s="178"/>
    </row>
    <row r="316" spans="1:4" x14ac:dyDescent="0.15">
      <c r="A316" s="177"/>
      <c r="B316" s="178"/>
      <c r="C316" s="178"/>
      <c r="D316" s="178"/>
    </row>
    <row r="317" spans="1:4" x14ac:dyDescent="0.15">
      <c r="A317" s="177"/>
      <c r="B317" s="178"/>
      <c r="C317" s="178"/>
      <c r="D317" s="178"/>
    </row>
    <row r="318" spans="1:4" x14ac:dyDescent="0.15">
      <c r="A318" s="177"/>
      <c r="B318" s="178"/>
      <c r="C318" s="178"/>
      <c r="D318" s="178"/>
    </row>
    <row r="319" spans="1:4" x14ac:dyDescent="0.15">
      <c r="A319" s="177"/>
      <c r="B319" s="178"/>
      <c r="C319" s="178"/>
      <c r="D319" s="178"/>
    </row>
    <row r="320" spans="1:4" x14ac:dyDescent="0.15">
      <c r="A320" s="177"/>
      <c r="B320" s="178"/>
      <c r="C320" s="178"/>
      <c r="D320" s="178"/>
    </row>
    <row r="321" spans="1:4" x14ac:dyDescent="0.15">
      <c r="A321" s="177"/>
      <c r="B321" s="178"/>
      <c r="C321" s="178"/>
      <c r="D321" s="178"/>
    </row>
    <row r="322" spans="1:4" x14ac:dyDescent="0.15">
      <c r="A322" s="177"/>
      <c r="B322" s="178"/>
      <c r="C322" s="178"/>
      <c r="D322" s="178"/>
    </row>
    <row r="323" spans="1:4" x14ac:dyDescent="0.15">
      <c r="A323" s="177"/>
      <c r="B323" s="178"/>
      <c r="C323" s="178"/>
      <c r="D323" s="178"/>
    </row>
    <row r="324" spans="1:4" x14ac:dyDescent="0.15">
      <c r="A324" s="177"/>
      <c r="B324" s="178"/>
      <c r="C324" s="178"/>
      <c r="D324" s="178"/>
    </row>
    <row r="325" spans="1:4" x14ac:dyDescent="0.15">
      <c r="A325" s="177"/>
      <c r="B325" s="178"/>
      <c r="C325" s="178"/>
      <c r="D325" s="178"/>
    </row>
    <row r="326" spans="1:4" x14ac:dyDescent="0.15">
      <c r="A326" s="177"/>
      <c r="B326" s="178"/>
      <c r="C326" s="178"/>
      <c r="D326" s="178"/>
    </row>
    <row r="327" spans="1:4" x14ac:dyDescent="0.15">
      <c r="A327" s="177"/>
      <c r="B327" s="178"/>
      <c r="C327" s="178"/>
      <c r="D327" s="178"/>
    </row>
    <row r="328" spans="1:4" x14ac:dyDescent="0.15">
      <c r="A328" s="177"/>
      <c r="B328" s="178"/>
      <c r="C328" s="178"/>
      <c r="D328" s="178"/>
    </row>
    <row r="329" spans="1:4" x14ac:dyDescent="0.15">
      <c r="A329" s="177"/>
      <c r="B329" s="178"/>
      <c r="C329" s="178"/>
      <c r="D329" s="178"/>
    </row>
    <row r="330" spans="1:4" x14ac:dyDescent="0.15">
      <c r="A330" s="177"/>
      <c r="B330" s="178"/>
      <c r="C330" s="178"/>
      <c r="D330" s="178"/>
    </row>
    <row r="331" spans="1:4" x14ac:dyDescent="0.15">
      <c r="A331" s="177"/>
      <c r="B331" s="178"/>
      <c r="C331" s="178"/>
      <c r="D331" s="178"/>
    </row>
    <row r="332" spans="1:4" x14ac:dyDescent="0.15">
      <c r="A332" s="177"/>
      <c r="B332" s="178"/>
      <c r="C332" s="178"/>
      <c r="D332" s="178"/>
    </row>
    <row r="333" spans="1:4" x14ac:dyDescent="0.15">
      <c r="A333" s="177"/>
      <c r="B333" s="178"/>
      <c r="C333" s="178"/>
      <c r="D333" s="178"/>
    </row>
    <row r="334" spans="1:4" x14ac:dyDescent="0.15">
      <c r="A334" s="177"/>
      <c r="B334" s="178"/>
      <c r="C334" s="178"/>
      <c r="D334" s="178"/>
    </row>
    <row r="335" spans="1:4" x14ac:dyDescent="0.15">
      <c r="A335" s="177"/>
      <c r="B335" s="178"/>
      <c r="C335" s="178"/>
      <c r="D335" s="178"/>
    </row>
    <row r="336" spans="1:4" x14ac:dyDescent="0.15">
      <c r="A336" s="177"/>
      <c r="B336" s="178"/>
      <c r="C336" s="178"/>
      <c r="D336" s="178"/>
    </row>
    <row r="337" spans="1:4" x14ac:dyDescent="0.15">
      <c r="A337" s="177"/>
      <c r="B337" s="178"/>
      <c r="C337" s="178"/>
      <c r="D337" s="178"/>
    </row>
    <row r="338" spans="1:4" x14ac:dyDescent="0.15">
      <c r="A338" s="177"/>
      <c r="B338" s="178"/>
      <c r="C338" s="178"/>
      <c r="D338" s="178"/>
    </row>
    <row r="339" spans="1:4" x14ac:dyDescent="0.15">
      <c r="A339" s="177"/>
      <c r="B339" s="178"/>
      <c r="C339" s="178"/>
      <c r="D339" s="178"/>
    </row>
    <row r="340" spans="1:4" x14ac:dyDescent="0.15">
      <c r="A340" s="177"/>
      <c r="B340" s="178"/>
      <c r="C340" s="178"/>
      <c r="D340" s="178"/>
    </row>
    <row r="341" spans="1:4" x14ac:dyDescent="0.15">
      <c r="A341" s="177"/>
      <c r="B341" s="178"/>
      <c r="C341" s="178"/>
      <c r="D341" s="178"/>
    </row>
    <row r="342" spans="1:4" x14ac:dyDescent="0.15">
      <c r="A342" s="177"/>
      <c r="B342" s="178"/>
      <c r="C342" s="178"/>
      <c r="D342" s="178"/>
    </row>
    <row r="343" spans="1:4" x14ac:dyDescent="0.15">
      <c r="A343" s="177"/>
      <c r="B343" s="178"/>
      <c r="C343" s="178"/>
      <c r="D343" s="178"/>
    </row>
    <row r="344" spans="1:4" x14ac:dyDescent="0.15">
      <c r="A344" s="177"/>
      <c r="B344" s="178"/>
      <c r="C344" s="178"/>
      <c r="D344" s="178"/>
    </row>
    <row r="345" spans="1:4" x14ac:dyDescent="0.15">
      <c r="A345" s="177"/>
      <c r="B345" s="178"/>
      <c r="C345" s="178"/>
      <c r="D345" s="178"/>
    </row>
    <row r="346" spans="1:4" x14ac:dyDescent="0.15">
      <c r="A346" s="177"/>
      <c r="B346" s="178"/>
      <c r="C346" s="178"/>
      <c r="D346" s="178"/>
    </row>
    <row r="347" spans="1:4" x14ac:dyDescent="0.15">
      <c r="A347" s="177"/>
      <c r="B347" s="178"/>
      <c r="C347" s="178"/>
      <c r="D347" s="178"/>
    </row>
    <row r="348" spans="1:4" x14ac:dyDescent="0.15">
      <c r="A348" s="177"/>
      <c r="B348" s="178"/>
      <c r="C348" s="178"/>
      <c r="D348" s="178"/>
    </row>
    <row r="349" spans="1:4" x14ac:dyDescent="0.15">
      <c r="A349" s="177"/>
      <c r="B349" s="178"/>
      <c r="C349" s="178"/>
      <c r="D349" s="178"/>
    </row>
    <row r="350" spans="1:4" x14ac:dyDescent="0.15">
      <c r="A350" s="177"/>
      <c r="B350" s="178"/>
      <c r="C350" s="178"/>
      <c r="D350" s="178"/>
    </row>
    <row r="351" spans="1:4" x14ac:dyDescent="0.15">
      <c r="A351" s="177"/>
      <c r="B351" s="178"/>
      <c r="C351" s="178"/>
      <c r="D351" s="178"/>
    </row>
    <row r="352" spans="1:4" x14ac:dyDescent="0.15">
      <c r="A352" s="177"/>
      <c r="B352" s="178"/>
      <c r="C352" s="178"/>
      <c r="D352" s="178"/>
    </row>
    <row r="353" spans="1:4" x14ac:dyDescent="0.15">
      <c r="A353" s="177"/>
      <c r="B353" s="178"/>
      <c r="C353" s="178"/>
      <c r="D353" s="178"/>
    </row>
    <row r="354" spans="1:4" x14ac:dyDescent="0.15">
      <c r="A354" s="177"/>
      <c r="B354" s="178"/>
      <c r="C354" s="178"/>
      <c r="D354" s="178"/>
    </row>
    <row r="355" spans="1:4" x14ac:dyDescent="0.15">
      <c r="A355" s="177"/>
      <c r="B355" s="178"/>
      <c r="C355" s="178"/>
      <c r="D355" s="178"/>
    </row>
    <row r="356" spans="1:4" x14ac:dyDescent="0.15">
      <c r="A356" s="177"/>
      <c r="B356" s="178"/>
      <c r="C356" s="178"/>
      <c r="D356" s="178"/>
    </row>
    <row r="357" spans="1:4" x14ac:dyDescent="0.15">
      <c r="A357" s="177"/>
      <c r="B357" s="178"/>
      <c r="C357" s="178"/>
      <c r="D357" s="178"/>
    </row>
    <row r="358" spans="1:4" x14ac:dyDescent="0.15">
      <c r="A358" s="177"/>
      <c r="B358" s="178"/>
      <c r="C358" s="178"/>
      <c r="D358" s="178"/>
    </row>
    <row r="359" spans="1:4" x14ac:dyDescent="0.15">
      <c r="A359" s="177"/>
      <c r="B359" s="178"/>
      <c r="C359" s="178"/>
      <c r="D359" s="178"/>
    </row>
    <row r="360" spans="1:4" x14ac:dyDescent="0.15">
      <c r="A360" s="177"/>
      <c r="B360" s="178"/>
      <c r="C360" s="178"/>
      <c r="D360" s="178"/>
    </row>
    <row r="361" spans="1:4" x14ac:dyDescent="0.15">
      <c r="A361" s="177"/>
      <c r="B361" s="178"/>
      <c r="C361" s="178"/>
      <c r="D361" s="178"/>
    </row>
    <row r="362" spans="1:4" x14ac:dyDescent="0.15">
      <c r="A362" s="177"/>
      <c r="B362" s="178"/>
      <c r="C362" s="178"/>
      <c r="D362" s="178"/>
    </row>
    <row r="363" spans="1:4" x14ac:dyDescent="0.15">
      <c r="A363" s="177"/>
      <c r="B363" s="178"/>
      <c r="C363" s="178"/>
      <c r="D363" s="178"/>
    </row>
    <row r="364" spans="1:4" x14ac:dyDescent="0.15">
      <c r="A364" s="177"/>
      <c r="B364" s="178"/>
      <c r="C364" s="178"/>
      <c r="D364" s="178"/>
    </row>
    <row r="365" spans="1:4" x14ac:dyDescent="0.15">
      <c r="A365" s="177"/>
      <c r="B365" s="178"/>
      <c r="C365" s="178"/>
      <c r="D365" s="178"/>
    </row>
    <row r="366" spans="1:4" x14ac:dyDescent="0.15">
      <c r="A366" s="177"/>
      <c r="B366" s="178"/>
      <c r="C366" s="178"/>
      <c r="D366" s="178"/>
    </row>
    <row r="367" spans="1:4" x14ac:dyDescent="0.15">
      <c r="A367" s="177"/>
      <c r="B367" s="178"/>
      <c r="C367" s="178"/>
      <c r="D367" s="178"/>
    </row>
    <row r="368" spans="1:4" x14ac:dyDescent="0.15">
      <c r="A368" s="177"/>
      <c r="B368" s="178"/>
      <c r="C368" s="178"/>
      <c r="D368" s="178"/>
    </row>
    <row r="369" spans="1:4" x14ac:dyDescent="0.15">
      <c r="A369" s="177"/>
      <c r="B369" s="178"/>
      <c r="C369" s="178"/>
      <c r="D369" s="178"/>
    </row>
    <row r="370" spans="1:4" x14ac:dyDescent="0.15">
      <c r="A370" s="177"/>
      <c r="B370" s="178"/>
      <c r="C370" s="178"/>
      <c r="D370" s="178"/>
    </row>
    <row r="371" spans="1:4" x14ac:dyDescent="0.15">
      <c r="A371" s="177"/>
      <c r="B371" s="178"/>
      <c r="C371" s="178"/>
      <c r="D371" s="178"/>
    </row>
    <row r="372" spans="1:4" x14ac:dyDescent="0.15">
      <c r="A372" s="177"/>
      <c r="B372" s="178"/>
      <c r="C372" s="178"/>
      <c r="D372" s="178"/>
    </row>
    <row r="373" spans="1:4" x14ac:dyDescent="0.15">
      <c r="A373" s="177"/>
      <c r="B373" s="178"/>
      <c r="C373" s="178"/>
      <c r="D373" s="178"/>
    </row>
    <row r="374" spans="1:4" x14ac:dyDescent="0.15">
      <c r="A374" s="177"/>
      <c r="B374" s="178"/>
      <c r="C374" s="178"/>
      <c r="D374" s="178"/>
    </row>
    <row r="375" spans="1:4" x14ac:dyDescent="0.15">
      <c r="A375" s="177"/>
      <c r="B375" s="178"/>
      <c r="C375" s="178"/>
      <c r="D375" s="178"/>
    </row>
    <row r="376" spans="1:4" x14ac:dyDescent="0.15">
      <c r="A376" s="177"/>
      <c r="B376" s="178"/>
      <c r="C376" s="178"/>
      <c r="D376" s="178"/>
    </row>
    <row r="377" spans="1:4" x14ac:dyDescent="0.15">
      <c r="A377" s="177"/>
      <c r="B377" s="178"/>
      <c r="C377" s="178"/>
      <c r="D377" s="178"/>
    </row>
    <row r="378" spans="1:4" x14ac:dyDescent="0.15">
      <c r="A378" s="177"/>
      <c r="B378" s="178"/>
      <c r="C378" s="178"/>
      <c r="D378" s="178"/>
    </row>
    <row r="379" spans="1:4" x14ac:dyDescent="0.15">
      <c r="A379" s="177"/>
      <c r="B379" s="178"/>
      <c r="C379" s="178"/>
      <c r="D379" s="178"/>
    </row>
    <row r="380" spans="1:4" x14ac:dyDescent="0.15">
      <c r="A380" s="177"/>
      <c r="B380" s="178"/>
      <c r="C380" s="178"/>
      <c r="D380" s="178"/>
    </row>
    <row r="381" spans="1:4" x14ac:dyDescent="0.15">
      <c r="A381" s="177"/>
      <c r="B381" s="178"/>
      <c r="C381" s="178"/>
      <c r="D381" s="178"/>
    </row>
    <row r="382" spans="1:4" x14ac:dyDescent="0.15">
      <c r="A382" s="177"/>
      <c r="B382" s="178"/>
      <c r="C382" s="178"/>
      <c r="D382" s="178"/>
    </row>
    <row r="383" spans="1:4" x14ac:dyDescent="0.15">
      <c r="A383" s="177"/>
      <c r="B383" s="178"/>
      <c r="C383" s="178"/>
      <c r="D383" s="178"/>
    </row>
    <row r="384" spans="1:4" x14ac:dyDescent="0.15">
      <c r="A384" s="177"/>
      <c r="B384" s="178"/>
      <c r="C384" s="178"/>
      <c r="D384" s="178"/>
    </row>
    <row r="385" spans="1:4" x14ac:dyDescent="0.15">
      <c r="A385" s="177"/>
      <c r="B385" s="178"/>
      <c r="C385" s="178"/>
      <c r="D385" s="178"/>
    </row>
    <row r="386" spans="1:4" x14ac:dyDescent="0.15">
      <c r="A386" s="177"/>
      <c r="B386" s="178"/>
      <c r="C386" s="178"/>
      <c r="D386" s="178"/>
    </row>
    <row r="387" spans="1:4" x14ac:dyDescent="0.15">
      <c r="A387" s="177"/>
      <c r="B387" s="178"/>
      <c r="C387" s="178"/>
      <c r="D387" s="178"/>
    </row>
    <row r="388" spans="1:4" x14ac:dyDescent="0.15">
      <c r="A388" s="177"/>
      <c r="B388" s="178"/>
      <c r="C388" s="178"/>
      <c r="D388" s="178"/>
    </row>
    <row r="389" spans="1:4" x14ac:dyDescent="0.15">
      <c r="A389" s="177"/>
      <c r="B389" s="178"/>
      <c r="C389" s="178"/>
      <c r="D389" s="178"/>
    </row>
    <row r="390" spans="1:4" x14ac:dyDescent="0.15">
      <c r="A390" s="177"/>
      <c r="B390" s="178"/>
      <c r="C390" s="178"/>
      <c r="D390" s="178"/>
    </row>
    <row r="391" spans="1:4" x14ac:dyDescent="0.15">
      <c r="A391" s="177"/>
      <c r="B391" s="178"/>
      <c r="C391" s="178"/>
      <c r="D391" s="178"/>
    </row>
    <row r="392" spans="1:4" x14ac:dyDescent="0.15">
      <c r="A392" s="177"/>
      <c r="B392" s="178"/>
      <c r="C392" s="178"/>
      <c r="D392" s="178"/>
    </row>
    <row r="393" spans="1:4" x14ac:dyDescent="0.15">
      <c r="A393" s="177"/>
      <c r="B393" s="178"/>
      <c r="C393" s="178"/>
      <c r="D393" s="178"/>
    </row>
    <row r="394" spans="1:4" x14ac:dyDescent="0.15">
      <c r="A394" s="177"/>
      <c r="B394" s="178"/>
      <c r="C394" s="178"/>
      <c r="D394" s="178"/>
    </row>
    <row r="395" spans="1:4" x14ac:dyDescent="0.15">
      <c r="A395" s="177"/>
      <c r="B395" s="178"/>
      <c r="C395" s="178"/>
      <c r="D395" s="178"/>
    </row>
    <row r="396" spans="1:4" x14ac:dyDescent="0.15">
      <c r="A396" s="177"/>
      <c r="B396" s="178"/>
      <c r="C396" s="178"/>
      <c r="D396" s="178"/>
    </row>
    <row r="397" spans="1:4" x14ac:dyDescent="0.15">
      <c r="A397" s="177"/>
      <c r="B397" s="178"/>
      <c r="C397" s="178"/>
      <c r="D397" s="178"/>
    </row>
    <row r="398" spans="1:4" x14ac:dyDescent="0.15">
      <c r="A398" s="177"/>
      <c r="B398" s="178"/>
      <c r="C398" s="178"/>
      <c r="D398" s="178"/>
    </row>
    <row r="399" spans="1:4" x14ac:dyDescent="0.15">
      <c r="A399" s="177"/>
      <c r="B399" s="178"/>
      <c r="C399" s="178"/>
      <c r="D399" s="178"/>
    </row>
    <row r="400" spans="1:4" x14ac:dyDescent="0.15">
      <c r="A400" s="177"/>
      <c r="B400" s="178"/>
      <c r="C400" s="178"/>
      <c r="D400" s="178"/>
    </row>
    <row r="401" spans="1:4" x14ac:dyDescent="0.15">
      <c r="A401" s="177"/>
      <c r="B401" s="178"/>
      <c r="C401" s="178"/>
      <c r="D401" s="178"/>
    </row>
    <row r="402" spans="1:4" x14ac:dyDescent="0.15">
      <c r="A402" s="177"/>
      <c r="B402" s="178"/>
      <c r="C402" s="178"/>
      <c r="D402" s="178"/>
    </row>
    <row r="403" spans="1:4" x14ac:dyDescent="0.15">
      <c r="A403" s="177"/>
      <c r="B403" s="178"/>
      <c r="C403" s="178"/>
      <c r="D403" s="178"/>
    </row>
    <row r="404" spans="1:4" x14ac:dyDescent="0.15">
      <c r="A404" s="177"/>
      <c r="B404" s="178"/>
      <c r="C404" s="178"/>
      <c r="D404" s="178"/>
    </row>
    <row r="405" spans="1:4" x14ac:dyDescent="0.15">
      <c r="A405" s="177"/>
      <c r="B405" s="178"/>
      <c r="C405" s="178"/>
      <c r="D405" s="178"/>
    </row>
    <row r="406" spans="1:4" x14ac:dyDescent="0.15">
      <c r="A406" s="177"/>
      <c r="B406" s="178"/>
      <c r="C406" s="178"/>
      <c r="D406" s="178"/>
    </row>
    <row r="407" spans="1:4" x14ac:dyDescent="0.15">
      <c r="A407" s="177"/>
      <c r="B407" s="178"/>
      <c r="C407" s="178"/>
      <c r="D407" s="178"/>
    </row>
    <row r="408" spans="1:4" x14ac:dyDescent="0.15">
      <c r="A408" s="177"/>
      <c r="B408" s="178"/>
      <c r="C408" s="178"/>
      <c r="D408" s="178"/>
    </row>
    <row r="409" spans="1:4" x14ac:dyDescent="0.15">
      <c r="A409" s="177"/>
      <c r="B409" s="178"/>
      <c r="C409" s="178"/>
      <c r="D409" s="178"/>
    </row>
    <row r="410" spans="1:4" x14ac:dyDescent="0.15">
      <c r="A410" s="177"/>
      <c r="B410" s="178"/>
      <c r="C410" s="178"/>
      <c r="D410" s="178"/>
    </row>
    <row r="411" spans="1:4" x14ac:dyDescent="0.15">
      <c r="A411" s="177"/>
      <c r="B411" s="178"/>
      <c r="C411" s="178"/>
      <c r="D411" s="178"/>
    </row>
    <row r="412" spans="1:4" x14ac:dyDescent="0.15">
      <c r="A412" s="177"/>
      <c r="B412" s="178"/>
      <c r="C412" s="178"/>
      <c r="D412" s="178"/>
    </row>
    <row r="413" spans="1:4" x14ac:dyDescent="0.15">
      <c r="A413" s="177"/>
      <c r="B413" s="178"/>
      <c r="C413" s="178"/>
      <c r="D413" s="178"/>
    </row>
    <row r="414" spans="1:4" x14ac:dyDescent="0.15">
      <c r="A414" s="177"/>
      <c r="B414" s="178"/>
      <c r="C414" s="178"/>
      <c r="D414" s="178"/>
    </row>
    <row r="415" spans="1:4" x14ac:dyDescent="0.15">
      <c r="A415" s="177"/>
      <c r="B415" s="178"/>
      <c r="C415" s="178"/>
      <c r="D415" s="178"/>
    </row>
    <row r="416" spans="1:4" x14ac:dyDescent="0.15">
      <c r="A416" s="177"/>
      <c r="B416" s="178"/>
      <c r="C416" s="178"/>
      <c r="D416" s="178"/>
    </row>
    <row r="417" spans="1:4" x14ac:dyDescent="0.15">
      <c r="A417" s="177"/>
      <c r="B417" s="178"/>
      <c r="C417" s="178"/>
      <c r="D417" s="178"/>
    </row>
    <row r="418" spans="1:4" x14ac:dyDescent="0.15">
      <c r="A418" s="177"/>
      <c r="B418" s="178"/>
      <c r="C418" s="178"/>
      <c r="D418" s="178"/>
    </row>
    <row r="419" spans="1:4" x14ac:dyDescent="0.15">
      <c r="A419" s="177"/>
      <c r="B419" s="178"/>
      <c r="C419" s="178"/>
      <c r="D419" s="178"/>
    </row>
    <row r="420" spans="1:4" x14ac:dyDescent="0.15">
      <c r="A420" s="177"/>
      <c r="B420" s="178"/>
      <c r="C420" s="178"/>
      <c r="D420" s="178"/>
    </row>
    <row r="421" spans="1:4" x14ac:dyDescent="0.15">
      <c r="A421" s="177"/>
      <c r="B421" s="178"/>
      <c r="C421" s="178"/>
      <c r="D421" s="178"/>
    </row>
    <row r="422" spans="1:4" x14ac:dyDescent="0.15">
      <c r="A422" s="177"/>
      <c r="B422" s="178"/>
      <c r="C422" s="178"/>
      <c r="D422" s="178"/>
    </row>
    <row r="423" spans="1:4" x14ac:dyDescent="0.15">
      <c r="A423" s="177"/>
      <c r="B423" s="178"/>
      <c r="C423" s="178"/>
      <c r="D423" s="178"/>
    </row>
    <row r="424" spans="1:4" x14ac:dyDescent="0.15">
      <c r="A424" s="177"/>
      <c r="B424" s="178"/>
      <c r="C424" s="178"/>
      <c r="D424" s="178"/>
    </row>
    <row r="425" spans="1:4" x14ac:dyDescent="0.15">
      <c r="A425" s="177"/>
      <c r="B425" s="178"/>
      <c r="C425" s="178"/>
      <c r="D425" s="178"/>
    </row>
    <row r="426" spans="1:4" x14ac:dyDescent="0.15">
      <c r="A426" s="177"/>
      <c r="B426" s="178"/>
      <c r="C426" s="178"/>
      <c r="D426" s="178"/>
    </row>
    <row r="427" spans="1:4" x14ac:dyDescent="0.15">
      <c r="A427" s="177"/>
      <c r="B427" s="178"/>
      <c r="C427" s="178"/>
      <c r="D427" s="178"/>
    </row>
    <row r="428" spans="1:4" x14ac:dyDescent="0.15">
      <c r="A428" s="177"/>
      <c r="B428" s="178"/>
      <c r="C428" s="178"/>
      <c r="D428" s="178"/>
    </row>
    <row r="429" spans="1:4" x14ac:dyDescent="0.15">
      <c r="A429" s="177"/>
      <c r="B429" s="178"/>
      <c r="C429" s="178"/>
      <c r="D429" s="178"/>
    </row>
    <row r="430" spans="1:4" x14ac:dyDescent="0.15">
      <c r="A430" s="177"/>
      <c r="B430" s="178"/>
      <c r="C430" s="178"/>
      <c r="D430" s="178"/>
    </row>
    <row r="431" spans="1:4" x14ac:dyDescent="0.15">
      <c r="A431" s="177"/>
      <c r="B431" s="178"/>
      <c r="C431" s="178"/>
      <c r="D431" s="178"/>
    </row>
    <row r="432" spans="1:4" x14ac:dyDescent="0.15">
      <c r="A432" s="177"/>
      <c r="B432" s="178"/>
      <c r="C432" s="178"/>
      <c r="D432" s="178"/>
    </row>
    <row r="433" spans="1:4" x14ac:dyDescent="0.15">
      <c r="A433" s="177"/>
      <c r="B433" s="178"/>
      <c r="C433" s="178"/>
      <c r="D433" s="178"/>
    </row>
    <row r="434" spans="1:4" x14ac:dyDescent="0.15">
      <c r="A434" s="177"/>
      <c r="B434" s="178"/>
      <c r="C434" s="178"/>
      <c r="D434" s="178"/>
    </row>
    <row r="435" spans="1:4" x14ac:dyDescent="0.15">
      <c r="A435" s="177"/>
      <c r="B435" s="178"/>
      <c r="C435" s="178"/>
      <c r="D435" s="178"/>
    </row>
    <row r="436" spans="1:4" x14ac:dyDescent="0.15">
      <c r="A436" s="177"/>
      <c r="B436" s="178"/>
      <c r="C436" s="178"/>
      <c r="D436" s="178"/>
    </row>
    <row r="437" spans="1:4" x14ac:dyDescent="0.15">
      <c r="A437" s="177"/>
      <c r="B437" s="178"/>
      <c r="C437" s="178"/>
      <c r="D437" s="178"/>
    </row>
    <row r="438" spans="1:4" x14ac:dyDescent="0.15">
      <c r="A438" s="177"/>
      <c r="B438" s="178"/>
      <c r="C438" s="178"/>
      <c r="D438" s="178"/>
    </row>
    <row r="439" spans="1:4" x14ac:dyDescent="0.15">
      <c r="A439" s="177"/>
      <c r="B439" s="178"/>
      <c r="C439" s="178"/>
      <c r="D439" s="178"/>
    </row>
    <row r="440" spans="1:4" x14ac:dyDescent="0.15">
      <c r="A440" s="177"/>
      <c r="B440" s="178"/>
      <c r="C440" s="178"/>
      <c r="D440" s="178"/>
    </row>
    <row r="441" spans="1:4" x14ac:dyDescent="0.15">
      <c r="A441" s="177"/>
      <c r="B441" s="178"/>
      <c r="C441" s="178"/>
      <c r="D441" s="178"/>
    </row>
    <row r="442" spans="1:4" x14ac:dyDescent="0.15">
      <c r="A442" s="177"/>
      <c r="B442" s="178"/>
      <c r="C442" s="178"/>
      <c r="D442" s="178"/>
    </row>
    <row r="443" spans="1:4" x14ac:dyDescent="0.15">
      <c r="A443" s="177"/>
      <c r="B443" s="178"/>
      <c r="C443" s="178"/>
      <c r="D443" s="178"/>
    </row>
    <row r="444" spans="1:4" x14ac:dyDescent="0.15">
      <c r="A444" s="177"/>
      <c r="B444" s="178"/>
      <c r="C444" s="178"/>
      <c r="D444" s="178"/>
    </row>
    <row r="445" spans="1:4" x14ac:dyDescent="0.15">
      <c r="A445" s="177"/>
      <c r="B445" s="178"/>
      <c r="C445" s="178"/>
      <c r="D445" s="178"/>
    </row>
    <row r="446" spans="1:4" x14ac:dyDescent="0.15">
      <c r="A446" s="177"/>
      <c r="B446" s="178"/>
      <c r="C446" s="178"/>
      <c r="D446" s="178"/>
    </row>
    <row r="447" spans="1:4" x14ac:dyDescent="0.15">
      <c r="A447" s="177"/>
      <c r="B447" s="178"/>
      <c r="C447" s="178"/>
      <c r="D447" s="178"/>
    </row>
    <row r="448" spans="1:4" x14ac:dyDescent="0.15">
      <c r="A448" s="177"/>
      <c r="B448" s="178"/>
      <c r="C448" s="178"/>
      <c r="D448" s="178"/>
    </row>
    <row r="449" spans="1:4" x14ac:dyDescent="0.15">
      <c r="A449" s="177"/>
      <c r="B449" s="178"/>
      <c r="C449" s="178"/>
      <c r="D449" s="178"/>
    </row>
    <row r="450" spans="1:4" x14ac:dyDescent="0.15">
      <c r="A450" s="177"/>
      <c r="B450" s="178"/>
      <c r="C450" s="178"/>
      <c r="D450" s="178"/>
    </row>
    <row r="451" spans="1:4" x14ac:dyDescent="0.15">
      <c r="A451" s="177"/>
      <c r="B451" s="178"/>
      <c r="C451" s="178"/>
      <c r="D451" s="178"/>
    </row>
    <row r="452" spans="1:4" x14ac:dyDescent="0.15">
      <c r="A452" s="177"/>
      <c r="B452" s="178"/>
      <c r="C452" s="178"/>
      <c r="D452" s="178"/>
    </row>
    <row r="453" spans="1:4" x14ac:dyDescent="0.15">
      <c r="A453" s="177"/>
      <c r="B453" s="178"/>
      <c r="C453" s="178"/>
      <c r="D453" s="178"/>
    </row>
    <row r="454" spans="1:4" x14ac:dyDescent="0.15">
      <c r="A454" s="177"/>
      <c r="B454" s="178"/>
      <c r="C454" s="178"/>
      <c r="D454" s="178"/>
    </row>
    <row r="455" spans="1:4" x14ac:dyDescent="0.15">
      <c r="A455" s="177"/>
      <c r="B455" s="178"/>
      <c r="C455" s="178"/>
      <c r="D455" s="178"/>
    </row>
    <row r="456" spans="1:4" x14ac:dyDescent="0.15">
      <c r="A456" s="177"/>
      <c r="B456" s="178"/>
      <c r="C456" s="178"/>
      <c r="D456" s="178"/>
    </row>
    <row r="457" spans="1:4" x14ac:dyDescent="0.15">
      <c r="A457" s="177"/>
      <c r="B457" s="178"/>
      <c r="C457" s="178"/>
      <c r="D457" s="178"/>
    </row>
    <row r="458" spans="1:4" x14ac:dyDescent="0.15">
      <c r="A458" s="177"/>
      <c r="B458" s="178"/>
      <c r="C458" s="178"/>
      <c r="D458" s="178"/>
    </row>
    <row r="459" spans="1:4" x14ac:dyDescent="0.15">
      <c r="A459" s="177"/>
      <c r="B459" s="178"/>
      <c r="C459" s="178"/>
      <c r="D459" s="178"/>
    </row>
    <row r="460" spans="1:4" x14ac:dyDescent="0.15">
      <c r="A460" s="177"/>
      <c r="B460" s="178"/>
      <c r="C460" s="178"/>
      <c r="D460" s="178"/>
    </row>
    <row r="461" spans="1:4" x14ac:dyDescent="0.15">
      <c r="A461" s="177"/>
      <c r="B461" s="178"/>
      <c r="C461" s="178"/>
      <c r="D461" s="178"/>
    </row>
    <row r="462" spans="1:4" x14ac:dyDescent="0.15">
      <c r="A462" s="177"/>
      <c r="B462" s="178"/>
      <c r="C462" s="178"/>
      <c r="D462" s="178"/>
    </row>
    <row r="463" spans="1:4" x14ac:dyDescent="0.15">
      <c r="A463" s="177"/>
      <c r="B463" s="178"/>
      <c r="C463" s="178"/>
      <c r="D463" s="178"/>
    </row>
    <row r="464" spans="1:4" x14ac:dyDescent="0.15">
      <c r="A464" s="177"/>
      <c r="B464" s="178"/>
      <c r="C464" s="178"/>
      <c r="D464" s="178"/>
    </row>
    <row r="465" spans="1:4" x14ac:dyDescent="0.15">
      <c r="A465" s="177"/>
      <c r="B465" s="178"/>
      <c r="C465" s="178"/>
      <c r="D465" s="178"/>
    </row>
    <row r="466" spans="1:4" x14ac:dyDescent="0.15">
      <c r="A466" s="177"/>
      <c r="B466" s="178"/>
      <c r="C466" s="178"/>
      <c r="D466" s="178"/>
    </row>
    <row r="467" spans="1:4" x14ac:dyDescent="0.15">
      <c r="A467" s="177"/>
      <c r="B467" s="178"/>
      <c r="C467" s="178"/>
      <c r="D467" s="178"/>
    </row>
    <row r="468" spans="1:4" x14ac:dyDescent="0.15">
      <c r="A468" s="177"/>
      <c r="B468" s="178"/>
      <c r="C468" s="178"/>
      <c r="D468" s="178"/>
    </row>
    <row r="469" spans="1:4" x14ac:dyDescent="0.15">
      <c r="A469" s="177"/>
      <c r="B469" s="178"/>
      <c r="C469" s="178"/>
      <c r="D469" s="178"/>
    </row>
    <row r="470" spans="1:4" x14ac:dyDescent="0.15">
      <c r="A470" s="177"/>
      <c r="B470" s="178"/>
      <c r="C470" s="178"/>
      <c r="D470" s="178"/>
    </row>
    <row r="471" spans="1:4" x14ac:dyDescent="0.15">
      <c r="A471" s="177"/>
      <c r="B471" s="178"/>
      <c r="C471" s="178"/>
      <c r="D471" s="178"/>
    </row>
    <row r="472" spans="1:4" x14ac:dyDescent="0.15">
      <c r="A472" s="177"/>
      <c r="B472" s="178"/>
      <c r="C472" s="178"/>
      <c r="D472" s="178"/>
    </row>
    <row r="473" spans="1:4" x14ac:dyDescent="0.15">
      <c r="A473" s="177"/>
      <c r="B473" s="178"/>
      <c r="C473" s="178"/>
      <c r="D473" s="178"/>
    </row>
    <row r="474" spans="1:4" x14ac:dyDescent="0.15">
      <c r="A474" s="177"/>
      <c r="B474" s="178"/>
      <c r="C474" s="178"/>
      <c r="D474" s="178"/>
    </row>
    <row r="475" spans="1:4" x14ac:dyDescent="0.15">
      <c r="A475" s="177"/>
      <c r="B475" s="178"/>
      <c r="C475" s="178"/>
      <c r="D475" s="178"/>
    </row>
    <row r="476" spans="1:4" x14ac:dyDescent="0.15">
      <c r="A476" s="177"/>
      <c r="B476" s="178"/>
      <c r="C476" s="178"/>
      <c r="D476" s="178"/>
    </row>
    <row r="477" spans="1:4" x14ac:dyDescent="0.15">
      <c r="A477" s="177"/>
      <c r="B477" s="178"/>
      <c r="C477" s="178"/>
      <c r="D477" s="178"/>
    </row>
    <row r="478" spans="1:4" x14ac:dyDescent="0.15">
      <c r="A478" s="177"/>
      <c r="B478" s="178"/>
      <c r="C478" s="178"/>
      <c r="D478" s="178"/>
    </row>
    <row r="479" spans="1:4" x14ac:dyDescent="0.15">
      <c r="A479" s="177"/>
      <c r="B479" s="178"/>
      <c r="C479" s="178"/>
      <c r="D479" s="178"/>
    </row>
    <row r="480" spans="1:4" x14ac:dyDescent="0.15">
      <c r="A480" s="177"/>
      <c r="B480" s="178"/>
      <c r="C480" s="178"/>
      <c r="D480" s="178"/>
    </row>
    <row r="481" spans="1:4" x14ac:dyDescent="0.15">
      <c r="A481" s="177"/>
      <c r="B481" s="178"/>
      <c r="C481" s="178"/>
      <c r="D481" s="178"/>
    </row>
    <row r="482" spans="1:4" x14ac:dyDescent="0.15">
      <c r="A482" s="177"/>
      <c r="B482" s="178"/>
      <c r="C482" s="178"/>
      <c r="D482" s="178"/>
    </row>
    <row r="483" spans="1:4" x14ac:dyDescent="0.15">
      <c r="A483" s="177"/>
      <c r="B483" s="178"/>
      <c r="C483" s="178"/>
      <c r="D483" s="178"/>
    </row>
    <row r="484" spans="1:4" x14ac:dyDescent="0.15">
      <c r="A484" s="177"/>
      <c r="B484" s="178"/>
      <c r="C484" s="178"/>
      <c r="D484" s="178"/>
    </row>
    <row r="485" spans="1:4" x14ac:dyDescent="0.15">
      <c r="A485" s="177"/>
      <c r="B485" s="178"/>
      <c r="C485" s="178"/>
      <c r="D485" s="178"/>
    </row>
    <row r="486" spans="1:4" x14ac:dyDescent="0.15">
      <c r="A486" s="177"/>
      <c r="B486" s="178"/>
      <c r="C486" s="178"/>
      <c r="D486" s="178"/>
    </row>
    <row r="487" spans="1:4" x14ac:dyDescent="0.15">
      <c r="A487" s="177"/>
      <c r="B487" s="178"/>
      <c r="C487" s="178"/>
      <c r="D487" s="178"/>
    </row>
    <row r="488" spans="1:4" x14ac:dyDescent="0.15">
      <c r="A488" s="177"/>
      <c r="B488" s="178"/>
      <c r="C488" s="178"/>
      <c r="D488" s="178"/>
    </row>
    <row r="489" spans="1:4" x14ac:dyDescent="0.15">
      <c r="A489" s="177"/>
      <c r="B489" s="178"/>
      <c r="C489" s="178"/>
      <c r="D489" s="178"/>
    </row>
    <row r="490" spans="1:4" x14ac:dyDescent="0.15">
      <c r="A490" s="177"/>
      <c r="B490" s="178"/>
      <c r="C490" s="178"/>
      <c r="D490" s="178"/>
    </row>
    <row r="491" spans="1:4" x14ac:dyDescent="0.15">
      <c r="A491" s="177"/>
      <c r="B491" s="178"/>
      <c r="C491" s="178"/>
      <c r="D491" s="178"/>
    </row>
    <row r="492" spans="1:4" x14ac:dyDescent="0.15">
      <c r="A492" s="177"/>
      <c r="B492" s="178"/>
      <c r="C492" s="178"/>
      <c r="D492" s="178"/>
    </row>
    <row r="493" spans="1:4" x14ac:dyDescent="0.15">
      <c r="A493" s="177"/>
      <c r="B493" s="178"/>
      <c r="C493" s="178"/>
      <c r="D493" s="178"/>
    </row>
    <row r="494" spans="1:4" x14ac:dyDescent="0.15">
      <c r="A494" s="177"/>
      <c r="B494" s="178"/>
      <c r="C494" s="178"/>
      <c r="D494" s="178"/>
    </row>
    <row r="495" spans="1:4" x14ac:dyDescent="0.15">
      <c r="A495" s="177"/>
      <c r="B495" s="178"/>
      <c r="C495" s="178"/>
      <c r="D495" s="178"/>
    </row>
    <row r="496" spans="1:4" x14ac:dyDescent="0.15">
      <c r="A496" s="177"/>
      <c r="B496" s="178"/>
      <c r="C496" s="178"/>
      <c r="D496" s="178"/>
    </row>
    <row r="497" spans="1:4" x14ac:dyDescent="0.15">
      <c r="A497" s="177"/>
      <c r="B497" s="178"/>
      <c r="C497" s="178"/>
      <c r="D497" s="178"/>
    </row>
    <row r="498" spans="1:4" x14ac:dyDescent="0.15">
      <c r="A498" s="177"/>
      <c r="B498" s="178"/>
      <c r="C498" s="178"/>
      <c r="D498" s="178"/>
    </row>
    <row r="499" spans="1:4" x14ac:dyDescent="0.15">
      <c r="A499" s="177"/>
      <c r="B499" s="178"/>
      <c r="C499" s="178"/>
      <c r="D499" s="178"/>
    </row>
    <row r="500" spans="1:4" x14ac:dyDescent="0.15">
      <c r="A500" s="177"/>
      <c r="B500" s="178"/>
      <c r="C500" s="178"/>
      <c r="D500" s="178"/>
    </row>
    <row r="501" spans="1:4" x14ac:dyDescent="0.15">
      <c r="A501" s="177"/>
      <c r="B501" s="178"/>
      <c r="C501" s="178"/>
      <c r="D501" s="178"/>
    </row>
    <row r="502" spans="1:4" x14ac:dyDescent="0.15">
      <c r="A502" s="177"/>
      <c r="B502" s="178"/>
      <c r="C502" s="178"/>
      <c r="D502" s="178"/>
    </row>
    <row r="503" spans="1:4" x14ac:dyDescent="0.15">
      <c r="A503" s="177"/>
      <c r="B503" s="178"/>
      <c r="C503" s="178"/>
      <c r="D503" s="178"/>
    </row>
    <row r="504" spans="1:4" x14ac:dyDescent="0.15">
      <c r="A504" s="177"/>
      <c r="B504" s="178"/>
      <c r="C504" s="178"/>
      <c r="D504" s="178"/>
    </row>
    <row r="505" spans="1:4" x14ac:dyDescent="0.15">
      <c r="A505" s="177"/>
      <c r="B505" s="178"/>
      <c r="C505" s="178"/>
      <c r="D505" s="178"/>
    </row>
    <row r="506" spans="1:4" x14ac:dyDescent="0.15">
      <c r="A506" s="177"/>
      <c r="B506" s="178"/>
      <c r="C506" s="178"/>
      <c r="D506" s="178"/>
    </row>
    <row r="507" spans="1:4" x14ac:dyDescent="0.15">
      <c r="A507" s="177"/>
      <c r="B507" s="178"/>
      <c r="C507" s="178"/>
      <c r="D507" s="178"/>
    </row>
    <row r="508" spans="1:4" x14ac:dyDescent="0.15">
      <c r="A508" s="177"/>
      <c r="B508" s="178"/>
      <c r="C508" s="178"/>
      <c r="D508" s="178"/>
    </row>
    <row r="509" spans="1:4" x14ac:dyDescent="0.15">
      <c r="A509" s="177"/>
      <c r="B509" s="178"/>
      <c r="C509" s="178"/>
      <c r="D509" s="178"/>
    </row>
    <row r="510" spans="1:4" x14ac:dyDescent="0.15">
      <c r="A510" s="177"/>
      <c r="B510" s="178"/>
      <c r="C510" s="178"/>
      <c r="D510" s="178"/>
    </row>
    <row r="511" spans="1:4" x14ac:dyDescent="0.15">
      <c r="A511" s="177"/>
      <c r="B511" s="178"/>
      <c r="C511" s="178"/>
      <c r="D511" s="178"/>
    </row>
    <row r="512" spans="1:4" x14ac:dyDescent="0.15">
      <c r="A512" s="177"/>
      <c r="B512" s="178"/>
      <c r="C512" s="178"/>
      <c r="D512" s="178"/>
    </row>
    <row r="513" spans="1:4" x14ac:dyDescent="0.15">
      <c r="A513" s="177"/>
      <c r="B513" s="178"/>
      <c r="C513" s="178"/>
      <c r="D513" s="178"/>
    </row>
    <row r="514" spans="1:4" x14ac:dyDescent="0.15">
      <c r="A514" s="177"/>
      <c r="B514" s="178"/>
      <c r="C514" s="178"/>
      <c r="D514" s="178"/>
    </row>
    <row r="515" spans="1:4" x14ac:dyDescent="0.15">
      <c r="A515" s="177"/>
      <c r="B515" s="178"/>
      <c r="C515" s="178"/>
      <c r="D515" s="178"/>
    </row>
    <row r="516" spans="1:4" x14ac:dyDescent="0.15">
      <c r="A516" s="177"/>
      <c r="B516" s="178"/>
      <c r="C516" s="178"/>
      <c r="D516" s="178"/>
    </row>
    <row r="517" spans="1:4" x14ac:dyDescent="0.15">
      <c r="A517" s="177"/>
      <c r="B517" s="178"/>
      <c r="C517" s="178"/>
      <c r="D517" s="178"/>
    </row>
    <row r="518" spans="1:4" x14ac:dyDescent="0.15">
      <c r="A518" s="177"/>
      <c r="B518" s="178"/>
      <c r="C518" s="178"/>
      <c r="D518" s="178"/>
    </row>
    <row r="519" spans="1:4" x14ac:dyDescent="0.15">
      <c r="A519" s="177"/>
      <c r="B519" s="178"/>
      <c r="C519" s="178"/>
      <c r="D519" s="178"/>
    </row>
    <row r="520" spans="1:4" x14ac:dyDescent="0.15">
      <c r="A520" s="177"/>
      <c r="B520" s="178"/>
      <c r="C520" s="178"/>
      <c r="D520" s="178"/>
    </row>
    <row r="521" spans="1:4" x14ac:dyDescent="0.15">
      <c r="A521" s="177"/>
      <c r="B521" s="178"/>
      <c r="C521" s="178"/>
      <c r="D521" s="178"/>
    </row>
    <row r="522" spans="1:4" x14ac:dyDescent="0.15">
      <c r="A522" s="177"/>
      <c r="B522" s="178"/>
      <c r="C522" s="178"/>
      <c r="D522" s="178"/>
    </row>
    <row r="523" spans="1:4" x14ac:dyDescent="0.15">
      <c r="A523" s="177"/>
      <c r="B523" s="178"/>
      <c r="C523" s="178"/>
      <c r="D523" s="178"/>
    </row>
    <row r="524" spans="1:4" x14ac:dyDescent="0.15">
      <c r="A524" s="177"/>
      <c r="B524" s="178"/>
      <c r="C524" s="178"/>
      <c r="D524" s="178"/>
    </row>
    <row r="525" spans="1:4" x14ac:dyDescent="0.15">
      <c r="A525" s="177"/>
      <c r="B525" s="178"/>
      <c r="C525" s="178"/>
      <c r="D525" s="178"/>
    </row>
    <row r="526" spans="1:4" x14ac:dyDescent="0.15">
      <c r="A526" s="177"/>
      <c r="B526" s="178"/>
      <c r="C526" s="178"/>
      <c r="D526" s="178"/>
    </row>
    <row r="527" spans="1:4" x14ac:dyDescent="0.15">
      <c r="A527" s="177"/>
      <c r="B527" s="178"/>
      <c r="C527" s="178"/>
      <c r="D527" s="178"/>
    </row>
    <row r="528" spans="1:4" x14ac:dyDescent="0.15">
      <c r="A528" s="177"/>
      <c r="B528" s="178"/>
      <c r="C528" s="178"/>
      <c r="D528" s="178"/>
    </row>
    <row r="529" spans="1:4" x14ac:dyDescent="0.15">
      <c r="A529" s="177"/>
      <c r="B529" s="178"/>
      <c r="C529" s="178"/>
      <c r="D529" s="178"/>
    </row>
    <row r="530" spans="1:4" x14ac:dyDescent="0.15">
      <c r="A530" s="177"/>
      <c r="B530" s="178"/>
      <c r="C530" s="178"/>
      <c r="D530" s="178"/>
    </row>
    <row r="531" spans="1:4" x14ac:dyDescent="0.15">
      <c r="A531" s="177"/>
      <c r="B531" s="178"/>
      <c r="C531" s="178"/>
      <c r="D531" s="178"/>
    </row>
    <row r="532" spans="1:4" x14ac:dyDescent="0.15">
      <c r="A532" s="177"/>
      <c r="B532" s="178"/>
      <c r="C532" s="178"/>
      <c r="D532" s="178"/>
    </row>
    <row r="533" spans="1:4" x14ac:dyDescent="0.15">
      <c r="A533" s="177"/>
      <c r="B533" s="178"/>
      <c r="C533" s="178"/>
      <c r="D533" s="178"/>
    </row>
    <row r="534" spans="1:4" x14ac:dyDescent="0.15">
      <c r="A534" s="177"/>
      <c r="B534" s="178"/>
      <c r="C534" s="178"/>
      <c r="D534" s="178"/>
    </row>
    <row r="535" spans="1:4" x14ac:dyDescent="0.15">
      <c r="A535" s="177"/>
      <c r="B535" s="178"/>
      <c r="C535" s="178"/>
      <c r="D535" s="178"/>
    </row>
    <row r="536" spans="1:4" x14ac:dyDescent="0.15">
      <c r="A536" s="177"/>
      <c r="B536" s="178"/>
      <c r="C536" s="178"/>
      <c r="D536" s="178"/>
    </row>
    <row r="537" spans="1:4" x14ac:dyDescent="0.15">
      <c r="A537" s="177"/>
      <c r="B537" s="178"/>
      <c r="C537" s="178"/>
      <c r="D537" s="178"/>
    </row>
    <row r="538" spans="1:4" x14ac:dyDescent="0.15">
      <c r="A538" s="177"/>
      <c r="B538" s="178"/>
      <c r="C538" s="178"/>
      <c r="D538" s="178"/>
    </row>
    <row r="539" spans="1:4" x14ac:dyDescent="0.15">
      <c r="A539" s="177"/>
      <c r="B539" s="178"/>
      <c r="C539" s="178"/>
      <c r="D539" s="178"/>
    </row>
    <row r="540" spans="1:4" x14ac:dyDescent="0.15">
      <c r="A540" s="177"/>
      <c r="B540" s="178"/>
      <c r="C540" s="178"/>
      <c r="D540" s="178"/>
    </row>
    <row r="541" spans="1:4" x14ac:dyDescent="0.15">
      <c r="A541" s="177"/>
      <c r="B541" s="178"/>
      <c r="C541" s="178"/>
      <c r="D541" s="178"/>
    </row>
    <row r="542" spans="1:4" x14ac:dyDescent="0.15">
      <c r="A542" s="177"/>
      <c r="B542" s="178"/>
      <c r="C542" s="178"/>
      <c r="D542" s="178"/>
    </row>
    <row r="543" spans="1:4" x14ac:dyDescent="0.15">
      <c r="A543" s="177"/>
      <c r="B543" s="178"/>
      <c r="C543" s="178"/>
      <c r="D543" s="178"/>
    </row>
    <row r="544" spans="1:4" x14ac:dyDescent="0.15">
      <c r="A544" s="177"/>
      <c r="B544" s="178"/>
      <c r="C544" s="178"/>
      <c r="D544" s="178"/>
    </row>
    <row r="545" spans="1:4" x14ac:dyDescent="0.15">
      <c r="A545" s="177"/>
      <c r="B545" s="178"/>
      <c r="C545" s="178"/>
      <c r="D545" s="178"/>
    </row>
    <row r="546" spans="1:4" x14ac:dyDescent="0.15">
      <c r="A546" s="177"/>
      <c r="B546" s="178"/>
      <c r="C546" s="178"/>
      <c r="D546" s="178"/>
    </row>
    <row r="547" spans="1:4" x14ac:dyDescent="0.15">
      <c r="A547" s="177"/>
      <c r="B547" s="178"/>
      <c r="C547" s="178"/>
      <c r="D547" s="178"/>
    </row>
    <row r="548" spans="1:4" x14ac:dyDescent="0.15">
      <c r="A548" s="177"/>
      <c r="B548" s="178"/>
      <c r="C548" s="178"/>
      <c r="D548" s="178"/>
    </row>
    <row r="549" spans="1:4" x14ac:dyDescent="0.15">
      <c r="A549" s="177"/>
      <c r="B549" s="178"/>
      <c r="C549" s="178"/>
      <c r="D549" s="178"/>
    </row>
    <row r="550" spans="1:4" x14ac:dyDescent="0.15">
      <c r="A550" s="177"/>
      <c r="B550" s="178"/>
      <c r="C550" s="178"/>
      <c r="D550" s="178"/>
    </row>
    <row r="551" spans="1:4" x14ac:dyDescent="0.15">
      <c r="A551" s="177"/>
      <c r="B551" s="178"/>
      <c r="C551" s="178"/>
      <c r="D551" s="178"/>
    </row>
    <row r="552" spans="1:4" x14ac:dyDescent="0.15">
      <c r="A552" s="177"/>
      <c r="B552" s="178"/>
      <c r="C552" s="178"/>
      <c r="D552" s="178"/>
    </row>
    <row r="553" spans="1:4" x14ac:dyDescent="0.15">
      <c r="A553" s="177"/>
      <c r="B553" s="178"/>
      <c r="C553" s="178"/>
      <c r="D553" s="178"/>
    </row>
    <row r="554" spans="1:4" x14ac:dyDescent="0.15">
      <c r="A554" s="177"/>
      <c r="B554" s="178"/>
      <c r="C554" s="178"/>
      <c r="D554" s="178"/>
    </row>
    <row r="555" spans="1:4" x14ac:dyDescent="0.15">
      <c r="A555" s="177"/>
      <c r="B555" s="178"/>
      <c r="C555" s="178"/>
      <c r="D555" s="178"/>
    </row>
    <row r="556" spans="1:4" x14ac:dyDescent="0.15">
      <c r="A556" s="177"/>
      <c r="B556" s="178"/>
      <c r="C556" s="178"/>
      <c r="D556" s="178"/>
    </row>
    <row r="557" spans="1:4" x14ac:dyDescent="0.15">
      <c r="A557" s="177"/>
      <c r="B557" s="178"/>
      <c r="C557" s="178"/>
      <c r="D557" s="178"/>
    </row>
    <row r="558" spans="1:4" x14ac:dyDescent="0.15">
      <c r="A558" s="177"/>
      <c r="B558" s="178"/>
      <c r="C558" s="178"/>
      <c r="D558" s="178"/>
    </row>
    <row r="559" spans="1:4" x14ac:dyDescent="0.15">
      <c r="A559" s="177"/>
      <c r="B559" s="178"/>
      <c r="C559" s="178"/>
      <c r="D559" s="178"/>
    </row>
    <row r="560" spans="1:4" x14ac:dyDescent="0.15">
      <c r="A560" s="177"/>
      <c r="B560" s="178"/>
      <c r="C560" s="178"/>
      <c r="D560" s="178"/>
    </row>
    <row r="561" spans="1:4" x14ac:dyDescent="0.15">
      <c r="A561" s="177"/>
      <c r="B561" s="178"/>
      <c r="C561" s="178"/>
      <c r="D561" s="178"/>
    </row>
    <row r="562" spans="1:4" x14ac:dyDescent="0.15">
      <c r="A562" s="177"/>
      <c r="B562" s="178"/>
      <c r="C562" s="178"/>
      <c r="D562" s="178"/>
    </row>
    <row r="563" spans="1:4" x14ac:dyDescent="0.15">
      <c r="A563" s="177"/>
      <c r="B563" s="178"/>
      <c r="C563" s="178"/>
      <c r="D563" s="178"/>
    </row>
    <row r="564" spans="1:4" x14ac:dyDescent="0.15">
      <c r="A564" s="177"/>
      <c r="B564" s="178"/>
      <c r="C564" s="178"/>
      <c r="D564" s="178"/>
    </row>
    <row r="565" spans="1:4" x14ac:dyDescent="0.15">
      <c r="A565" s="177"/>
      <c r="B565" s="178"/>
      <c r="C565" s="178"/>
      <c r="D565" s="178"/>
    </row>
    <row r="566" spans="1:4" x14ac:dyDescent="0.15">
      <c r="A566" s="177"/>
      <c r="B566" s="178"/>
      <c r="C566" s="178"/>
      <c r="D566" s="178"/>
    </row>
    <row r="567" spans="1:4" x14ac:dyDescent="0.15">
      <c r="A567" s="177"/>
      <c r="B567" s="178"/>
      <c r="C567" s="178"/>
      <c r="D567" s="178"/>
    </row>
    <row r="568" spans="1:4" x14ac:dyDescent="0.15">
      <c r="A568" s="177"/>
      <c r="B568" s="178"/>
      <c r="C568" s="178"/>
      <c r="D568" s="178"/>
    </row>
    <row r="569" spans="1:4" x14ac:dyDescent="0.15">
      <c r="A569" s="177"/>
      <c r="B569" s="178"/>
      <c r="C569" s="178"/>
      <c r="D569" s="178"/>
    </row>
    <row r="570" spans="1:4" x14ac:dyDescent="0.15">
      <c r="A570" s="177"/>
      <c r="B570" s="178"/>
      <c r="C570" s="178"/>
      <c r="D570" s="178"/>
    </row>
    <row r="571" spans="1:4" x14ac:dyDescent="0.15">
      <c r="A571" s="177"/>
      <c r="B571" s="178"/>
      <c r="C571" s="178"/>
      <c r="D571" s="178"/>
    </row>
    <row r="572" spans="1:4" x14ac:dyDescent="0.15">
      <c r="A572" s="177"/>
      <c r="B572" s="178"/>
      <c r="C572" s="178"/>
      <c r="D572" s="178"/>
    </row>
    <row r="573" spans="1:4" x14ac:dyDescent="0.15">
      <c r="A573" s="177"/>
      <c r="B573" s="178"/>
      <c r="C573" s="178"/>
      <c r="D573" s="178"/>
    </row>
    <row r="574" spans="1:4" x14ac:dyDescent="0.15">
      <c r="A574" s="177"/>
      <c r="B574" s="178"/>
      <c r="C574" s="178"/>
      <c r="D574" s="178"/>
    </row>
    <row r="575" spans="1:4" x14ac:dyDescent="0.15">
      <c r="A575" s="177"/>
      <c r="B575" s="178"/>
      <c r="C575" s="178"/>
      <c r="D575" s="178"/>
    </row>
    <row r="576" spans="1:4" x14ac:dyDescent="0.15">
      <c r="A576" s="177"/>
      <c r="B576" s="178"/>
      <c r="C576" s="178"/>
      <c r="D576" s="178"/>
    </row>
    <row r="577" spans="1:4" x14ac:dyDescent="0.15">
      <c r="A577" s="177"/>
      <c r="B577" s="178"/>
      <c r="C577" s="178"/>
      <c r="D577" s="178"/>
    </row>
    <row r="578" spans="1:4" x14ac:dyDescent="0.15">
      <c r="A578" s="177"/>
      <c r="B578" s="178"/>
      <c r="C578" s="178"/>
      <c r="D578" s="178"/>
    </row>
    <row r="579" spans="1:4" x14ac:dyDescent="0.15">
      <c r="A579" s="177"/>
      <c r="B579" s="178"/>
      <c r="C579" s="178"/>
      <c r="D579" s="178"/>
    </row>
    <row r="580" spans="1:4" x14ac:dyDescent="0.15">
      <c r="A580" s="177"/>
      <c r="B580" s="178"/>
      <c r="C580" s="178"/>
      <c r="D580" s="178"/>
    </row>
    <row r="581" spans="1:4" x14ac:dyDescent="0.15">
      <c r="A581" s="177"/>
      <c r="B581" s="178"/>
      <c r="C581" s="178"/>
      <c r="D581" s="178"/>
    </row>
    <row r="582" spans="1:4" x14ac:dyDescent="0.15">
      <c r="A582" s="177"/>
      <c r="B582" s="178"/>
      <c r="C582" s="178"/>
      <c r="D582" s="178"/>
    </row>
    <row r="583" spans="1:4" x14ac:dyDescent="0.15">
      <c r="A583" s="177"/>
      <c r="B583" s="178"/>
      <c r="C583" s="178"/>
      <c r="D583" s="178"/>
    </row>
    <row r="584" spans="1:4" x14ac:dyDescent="0.15">
      <c r="A584" s="177"/>
      <c r="B584" s="178"/>
      <c r="C584" s="178"/>
      <c r="D584" s="178"/>
    </row>
    <row r="585" spans="1:4" x14ac:dyDescent="0.15">
      <c r="A585" s="177"/>
      <c r="B585" s="178"/>
      <c r="C585" s="178"/>
      <c r="D585" s="178"/>
    </row>
    <row r="586" spans="1:4" x14ac:dyDescent="0.15">
      <c r="A586" s="177"/>
      <c r="B586" s="178"/>
      <c r="C586" s="178"/>
      <c r="D586" s="178"/>
    </row>
    <row r="587" spans="1:4" x14ac:dyDescent="0.15">
      <c r="A587" s="177"/>
      <c r="B587" s="178"/>
      <c r="C587" s="178"/>
      <c r="D587" s="178"/>
    </row>
    <row r="588" spans="1:4" x14ac:dyDescent="0.15">
      <c r="A588" s="177"/>
      <c r="B588" s="178"/>
      <c r="C588" s="178"/>
      <c r="D588" s="178"/>
    </row>
    <row r="589" spans="1:4" x14ac:dyDescent="0.15">
      <c r="A589" s="177"/>
      <c r="B589" s="178"/>
      <c r="C589" s="178"/>
      <c r="D589" s="178"/>
    </row>
    <row r="590" spans="1:4" x14ac:dyDescent="0.15">
      <c r="A590" s="177"/>
      <c r="B590" s="178"/>
      <c r="C590" s="178"/>
      <c r="D590" s="178"/>
    </row>
    <row r="591" spans="1:4" x14ac:dyDescent="0.15">
      <c r="A591" s="177"/>
      <c r="B591" s="178"/>
      <c r="C591" s="178"/>
      <c r="D591" s="178"/>
    </row>
    <row r="592" spans="1:4" x14ac:dyDescent="0.15">
      <c r="A592" s="177"/>
      <c r="B592" s="178"/>
      <c r="C592" s="178"/>
      <c r="D592" s="178"/>
    </row>
    <row r="593" spans="1:4" x14ac:dyDescent="0.15">
      <c r="A593" s="177"/>
      <c r="B593" s="178"/>
      <c r="C593" s="178"/>
      <c r="D593" s="178"/>
    </row>
    <row r="594" spans="1:4" x14ac:dyDescent="0.15">
      <c r="A594" s="177"/>
      <c r="B594" s="178"/>
      <c r="C594" s="178"/>
      <c r="D594" s="178"/>
    </row>
    <row r="595" spans="1:4" x14ac:dyDescent="0.15">
      <c r="A595" s="177"/>
      <c r="B595" s="178"/>
      <c r="C595" s="178"/>
      <c r="D595" s="178"/>
    </row>
    <row r="596" spans="1:4" x14ac:dyDescent="0.15">
      <c r="A596" s="177"/>
      <c r="B596" s="178"/>
      <c r="C596" s="178"/>
      <c r="D596" s="178"/>
    </row>
    <row r="597" spans="1:4" x14ac:dyDescent="0.15">
      <c r="A597" s="177"/>
      <c r="B597" s="178"/>
      <c r="C597" s="178"/>
      <c r="D597" s="178"/>
    </row>
    <row r="598" spans="1:4" x14ac:dyDescent="0.15">
      <c r="A598" s="177"/>
      <c r="B598" s="178"/>
      <c r="C598" s="178"/>
      <c r="D598" s="178"/>
    </row>
    <row r="599" spans="1:4" x14ac:dyDescent="0.15">
      <c r="A599" s="177"/>
      <c r="B599" s="178"/>
      <c r="C599" s="178"/>
      <c r="D599" s="178"/>
    </row>
    <row r="600" spans="1:4" x14ac:dyDescent="0.15">
      <c r="A600" s="177"/>
      <c r="B600" s="178"/>
      <c r="C600" s="178"/>
      <c r="D600" s="178"/>
    </row>
    <row r="601" spans="1:4" x14ac:dyDescent="0.15">
      <c r="A601" s="177"/>
      <c r="B601" s="178"/>
      <c r="C601" s="178"/>
      <c r="D601" s="178"/>
    </row>
    <row r="602" spans="1:4" x14ac:dyDescent="0.15">
      <c r="A602" s="177"/>
      <c r="B602" s="178"/>
      <c r="C602" s="178"/>
      <c r="D602" s="178"/>
    </row>
    <row r="603" spans="1:4" x14ac:dyDescent="0.15">
      <c r="A603" s="177"/>
      <c r="B603" s="178"/>
      <c r="C603" s="178"/>
      <c r="D603" s="178"/>
    </row>
    <row r="604" spans="1:4" x14ac:dyDescent="0.15">
      <c r="A604" s="177"/>
      <c r="B604" s="178"/>
      <c r="C604" s="178"/>
      <c r="D604" s="178"/>
    </row>
    <row r="605" spans="1:4" x14ac:dyDescent="0.15">
      <c r="A605" s="177"/>
      <c r="B605" s="178"/>
      <c r="C605" s="178"/>
      <c r="D605" s="178"/>
    </row>
    <row r="606" spans="1:4" x14ac:dyDescent="0.15">
      <c r="A606" s="177"/>
      <c r="B606" s="178"/>
      <c r="C606" s="178"/>
      <c r="D606" s="178"/>
    </row>
    <row r="607" spans="1:4" x14ac:dyDescent="0.15">
      <c r="A607" s="177"/>
      <c r="B607" s="178"/>
      <c r="C607" s="178"/>
      <c r="D607" s="178"/>
    </row>
    <row r="608" spans="1:4" x14ac:dyDescent="0.15">
      <c r="A608" s="177"/>
      <c r="B608" s="178"/>
      <c r="C608" s="178"/>
      <c r="D608" s="178"/>
    </row>
    <row r="609" spans="1:4" x14ac:dyDescent="0.15">
      <c r="A609" s="177"/>
      <c r="B609" s="178"/>
      <c r="C609" s="178"/>
      <c r="D609" s="178"/>
    </row>
    <row r="610" spans="1:4" x14ac:dyDescent="0.15">
      <c r="A610" s="177"/>
      <c r="B610" s="178"/>
      <c r="C610" s="178"/>
      <c r="D610" s="178"/>
    </row>
    <row r="611" spans="1:4" x14ac:dyDescent="0.15">
      <c r="A611" s="177"/>
      <c r="B611" s="178"/>
      <c r="C611" s="178"/>
      <c r="D611" s="178"/>
    </row>
    <row r="612" spans="1:4" x14ac:dyDescent="0.15">
      <c r="A612" s="177"/>
      <c r="B612" s="178"/>
      <c r="C612" s="178"/>
      <c r="D612" s="178"/>
    </row>
    <row r="613" spans="1:4" x14ac:dyDescent="0.15">
      <c r="A613" s="177"/>
      <c r="B613" s="178"/>
      <c r="C613" s="178"/>
      <c r="D613" s="178"/>
    </row>
    <row r="614" spans="1:4" x14ac:dyDescent="0.15">
      <c r="A614" s="177"/>
      <c r="B614" s="178"/>
      <c r="C614" s="178"/>
      <c r="D614" s="178"/>
    </row>
    <row r="615" spans="1:4" x14ac:dyDescent="0.15">
      <c r="A615" s="177"/>
      <c r="B615" s="178"/>
      <c r="C615" s="178"/>
      <c r="D615" s="178"/>
    </row>
    <row r="616" spans="1:4" x14ac:dyDescent="0.15">
      <c r="A616" s="177"/>
      <c r="B616" s="178"/>
      <c r="C616" s="178"/>
      <c r="D616" s="178"/>
    </row>
    <row r="617" spans="1:4" x14ac:dyDescent="0.15">
      <c r="A617" s="177"/>
      <c r="B617" s="178"/>
      <c r="C617" s="178"/>
      <c r="D617" s="178"/>
    </row>
    <row r="618" spans="1:4" x14ac:dyDescent="0.15">
      <c r="A618" s="177"/>
      <c r="B618" s="178"/>
      <c r="C618" s="178"/>
      <c r="D618" s="178"/>
    </row>
    <row r="619" spans="1:4" x14ac:dyDescent="0.15">
      <c r="A619" s="177"/>
      <c r="B619" s="178"/>
      <c r="C619" s="178"/>
      <c r="D619" s="178"/>
    </row>
    <row r="620" spans="1:4" x14ac:dyDescent="0.15">
      <c r="A620" s="177"/>
      <c r="B620" s="178"/>
      <c r="C620" s="178"/>
      <c r="D620" s="178"/>
    </row>
    <row r="621" spans="1:4" x14ac:dyDescent="0.15">
      <c r="A621" s="177"/>
      <c r="B621" s="178"/>
      <c r="C621" s="178"/>
      <c r="D621" s="178"/>
    </row>
    <row r="622" spans="1:4" x14ac:dyDescent="0.15">
      <c r="A622" s="177"/>
      <c r="B622" s="178"/>
      <c r="C622" s="178"/>
      <c r="D622" s="178"/>
    </row>
    <row r="623" spans="1:4" x14ac:dyDescent="0.15">
      <c r="A623" s="177"/>
      <c r="B623" s="178"/>
      <c r="C623" s="178"/>
      <c r="D623" s="178"/>
    </row>
    <row r="624" spans="1:4" x14ac:dyDescent="0.15">
      <c r="A624" s="177"/>
      <c r="B624" s="178"/>
      <c r="C624" s="178"/>
      <c r="D624" s="178"/>
    </row>
    <row r="625" spans="1:4" x14ac:dyDescent="0.15">
      <c r="A625" s="177"/>
      <c r="B625" s="178"/>
      <c r="C625" s="178"/>
      <c r="D625" s="178"/>
    </row>
    <row r="626" spans="1:4" x14ac:dyDescent="0.15">
      <c r="A626" s="177"/>
      <c r="B626" s="178"/>
      <c r="C626" s="178"/>
      <c r="D626" s="178"/>
    </row>
    <row r="627" spans="1:4" x14ac:dyDescent="0.15">
      <c r="A627" s="177"/>
      <c r="B627" s="178"/>
      <c r="C627" s="178"/>
      <c r="D627" s="178"/>
    </row>
    <row r="628" spans="1:4" x14ac:dyDescent="0.15">
      <c r="A628" s="177"/>
      <c r="B628" s="178"/>
      <c r="C628" s="178"/>
      <c r="D628" s="178"/>
    </row>
    <row r="629" spans="1:4" x14ac:dyDescent="0.15">
      <c r="A629" s="177"/>
      <c r="B629" s="178"/>
      <c r="C629" s="178"/>
      <c r="D629" s="178"/>
    </row>
    <row r="630" spans="1:4" x14ac:dyDescent="0.15">
      <c r="A630" s="177"/>
      <c r="B630" s="178"/>
      <c r="C630" s="178"/>
      <c r="D630" s="178"/>
    </row>
    <row r="631" spans="1:4" x14ac:dyDescent="0.15">
      <c r="A631" s="177"/>
      <c r="B631" s="178"/>
      <c r="C631" s="178"/>
      <c r="D631" s="178"/>
    </row>
    <row r="632" spans="1:4" x14ac:dyDescent="0.15">
      <c r="A632" s="177"/>
      <c r="B632" s="178"/>
      <c r="C632" s="178"/>
      <c r="D632" s="178"/>
    </row>
    <row r="633" spans="1:4" x14ac:dyDescent="0.15">
      <c r="A633" s="177"/>
      <c r="B633" s="178"/>
      <c r="C633" s="178"/>
      <c r="D633" s="178"/>
    </row>
    <row r="634" spans="1:4" x14ac:dyDescent="0.15">
      <c r="A634" s="177"/>
      <c r="B634" s="178"/>
      <c r="C634" s="178"/>
      <c r="D634" s="178"/>
    </row>
    <row r="635" spans="1:4" x14ac:dyDescent="0.15">
      <c r="A635" s="177"/>
      <c r="B635" s="178"/>
      <c r="C635" s="178"/>
      <c r="D635" s="178"/>
    </row>
    <row r="636" spans="1:4" x14ac:dyDescent="0.15">
      <c r="A636" s="177"/>
      <c r="B636" s="178"/>
      <c r="C636" s="178"/>
      <c r="D636" s="178"/>
    </row>
    <row r="637" spans="1:4" x14ac:dyDescent="0.15">
      <c r="A637" s="177"/>
      <c r="B637" s="178"/>
      <c r="C637" s="178"/>
      <c r="D637" s="178"/>
    </row>
    <row r="638" spans="1:4" x14ac:dyDescent="0.15">
      <c r="A638" s="177"/>
      <c r="B638" s="178"/>
      <c r="C638" s="178"/>
      <c r="D638" s="178"/>
    </row>
    <row r="639" spans="1:4" x14ac:dyDescent="0.15">
      <c r="A639" s="177"/>
      <c r="B639" s="178"/>
      <c r="C639" s="178"/>
      <c r="D639" s="178"/>
    </row>
    <row r="640" spans="1:4" x14ac:dyDescent="0.15">
      <c r="A640" s="177"/>
      <c r="B640" s="178"/>
      <c r="C640" s="178"/>
      <c r="D640" s="178"/>
    </row>
    <row r="641" spans="1:4" x14ac:dyDescent="0.15">
      <c r="A641" s="177"/>
      <c r="B641" s="178"/>
      <c r="C641" s="178"/>
      <c r="D641" s="178"/>
    </row>
    <row r="642" spans="1:4" x14ac:dyDescent="0.15">
      <c r="A642" s="177"/>
      <c r="B642" s="178"/>
      <c r="C642" s="178"/>
      <c r="D642" s="178"/>
    </row>
    <row r="643" spans="1:4" x14ac:dyDescent="0.15">
      <c r="A643" s="177"/>
      <c r="B643" s="178"/>
      <c r="C643" s="178"/>
      <c r="D643" s="178"/>
    </row>
    <row r="644" spans="1:4" x14ac:dyDescent="0.15">
      <c r="A644" s="177"/>
      <c r="B644" s="178"/>
      <c r="C644" s="178"/>
      <c r="D644" s="178"/>
    </row>
    <row r="645" spans="1:4" x14ac:dyDescent="0.15">
      <c r="A645" s="177"/>
      <c r="B645" s="178"/>
      <c r="C645" s="178"/>
      <c r="D645" s="178"/>
    </row>
    <row r="646" spans="1:4" x14ac:dyDescent="0.15">
      <c r="A646" s="177"/>
      <c r="B646" s="178"/>
      <c r="C646" s="178"/>
      <c r="D646" s="178"/>
    </row>
    <row r="647" spans="1:4" x14ac:dyDescent="0.15">
      <c r="A647" s="177"/>
      <c r="B647" s="178"/>
      <c r="C647" s="178"/>
      <c r="D647" s="178"/>
    </row>
    <row r="648" spans="1:4" x14ac:dyDescent="0.15">
      <c r="A648" s="177"/>
      <c r="B648" s="178"/>
      <c r="C648" s="178"/>
      <c r="D648" s="178"/>
    </row>
    <row r="649" spans="1:4" x14ac:dyDescent="0.15">
      <c r="A649" s="177"/>
      <c r="B649" s="178"/>
      <c r="C649" s="178"/>
      <c r="D649" s="178"/>
    </row>
    <row r="650" spans="1:4" x14ac:dyDescent="0.15">
      <c r="A650" s="177"/>
      <c r="B650" s="178"/>
      <c r="C650" s="178"/>
      <c r="D650" s="178"/>
    </row>
    <row r="651" spans="1:4" x14ac:dyDescent="0.15">
      <c r="A651" s="177"/>
      <c r="B651" s="178"/>
      <c r="C651" s="178"/>
      <c r="D651" s="178"/>
    </row>
    <row r="652" spans="1:4" x14ac:dyDescent="0.15">
      <c r="A652" s="177"/>
      <c r="B652" s="178"/>
      <c r="C652" s="178"/>
      <c r="D652" s="178"/>
    </row>
    <row r="653" spans="1:4" x14ac:dyDescent="0.15">
      <c r="A653" s="177"/>
      <c r="B653" s="178"/>
      <c r="C653" s="178"/>
      <c r="D653" s="178"/>
    </row>
    <row r="654" spans="1:4" x14ac:dyDescent="0.15">
      <c r="A654" s="177"/>
      <c r="B654" s="178"/>
      <c r="C654" s="178"/>
      <c r="D654" s="178"/>
    </row>
    <row r="655" spans="1:4" x14ac:dyDescent="0.15">
      <c r="A655" s="177"/>
      <c r="B655" s="178"/>
      <c r="C655" s="178"/>
      <c r="D655" s="178"/>
    </row>
    <row r="656" spans="1:4" x14ac:dyDescent="0.15">
      <c r="A656" s="177"/>
      <c r="B656" s="178"/>
      <c r="C656" s="178"/>
      <c r="D656" s="178"/>
    </row>
    <row r="657" spans="1:4" x14ac:dyDescent="0.15">
      <c r="A657" s="177"/>
      <c r="B657" s="178"/>
      <c r="C657" s="178"/>
      <c r="D657" s="178"/>
    </row>
    <row r="658" spans="1:4" x14ac:dyDescent="0.15">
      <c r="A658" s="177"/>
      <c r="B658" s="178"/>
      <c r="C658" s="178"/>
      <c r="D658" s="178"/>
    </row>
    <row r="659" spans="1:4" x14ac:dyDescent="0.15">
      <c r="A659" s="177"/>
      <c r="B659" s="178"/>
      <c r="C659" s="178"/>
      <c r="D659" s="178"/>
    </row>
    <row r="660" spans="1:4" x14ac:dyDescent="0.15">
      <c r="A660" s="177"/>
      <c r="B660" s="178"/>
      <c r="C660" s="178"/>
      <c r="D660" s="178"/>
    </row>
    <row r="661" spans="1:4" x14ac:dyDescent="0.15">
      <c r="A661" s="177"/>
      <c r="B661" s="178"/>
      <c r="C661" s="178"/>
      <c r="D661" s="178"/>
    </row>
    <row r="662" spans="1:4" x14ac:dyDescent="0.15">
      <c r="A662" s="177"/>
      <c r="B662" s="178"/>
      <c r="C662" s="178"/>
      <c r="D662" s="178"/>
    </row>
    <row r="663" spans="1:4" x14ac:dyDescent="0.15">
      <c r="A663" s="177"/>
      <c r="B663" s="178"/>
      <c r="C663" s="178"/>
      <c r="D663" s="178"/>
    </row>
    <row r="664" spans="1:4" x14ac:dyDescent="0.15">
      <c r="A664" s="177"/>
      <c r="B664" s="178"/>
      <c r="C664" s="178"/>
      <c r="D664" s="178"/>
    </row>
    <row r="665" spans="1:4" x14ac:dyDescent="0.15">
      <c r="A665" s="177"/>
      <c r="B665" s="178"/>
      <c r="C665" s="178"/>
      <c r="D665" s="178"/>
    </row>
    <row r="666" spans="1:4" x14ac:dyDescent="0.15">
      <c r="A666" s="177"/>
      <c r="B666" s="178"/>
      <c r="C666" s="178"/>
      <c r="D666" s="178"/>
    </row>
    <row r="667" spans="1:4" x14ac:dyDescent="0.15">
      <c r="A667" s="177"/>
      <c r="B667" s="178"/>
      <c r="C667" s="178"/>
      <c r="D667" s="178"/>
    </row>
    <row r="668" spans="1:4" x14ac:dyDescent="0.15">
      <c r="A668" s="177"/>
      <c r="B668" s="178"/>
      <c r="C668" s="178"/>
      <c r="D668" s="178"/>
    </row>
    <row r="669" spans="1:4" x14ac:dyDescent="0.15">
      <c r="A669" s="177"/>
      <c r="B669" s="178"/>
      <c r="C669" s="178"/>
      <c r="D669" s="178"/>
    </row>
    <row r="670" spans="1:4" x14ac:dyDescent="0.15">
      <c r="A670" s="177"/>
      <c r="B670" s="178"/>
      <c r="C670" s="178"/>
      <c r="D670" s="178"/>
    </row>
    <row r="671" spans="1:4" x14ac:dyDescent="0.15">
      <c r="A671" s="177"/>
      <c r="B671" s="178"/>
      <c r="C671" s="178"/>
      <c r="D671" s="178"/>
    </row>
    <row r="672" spans="1:4" x14ac:dyDescent="0.15">
      <c r="A672" s="177"/>
      <c r="B672" s="178"/>
      <c r="C672" s="178"/>
      <c r="D672" s="178"/>
    </row>
    <row r="673" spans="1:4" x14ac:dyDescent="0.15">
      <c r="A673" s="177"/>
      <c r="B673" s="178"/>
      <c r="C673" s="178"/>
      <c r="D673" s="178"/>
    </row>
    <row r="674" spans="1:4" x14ac:dyDescent="0.15">
      <c r="A674" s="177"/>
      <c r="B674" s="178"/>
      <c r="C674" s="178"/>
      <c r="D674" s="178"/>
    </row>
    <row r="675" spans="1:4" x14ac:dyDescent="0.15">
      <c r="A675" s="177"/>
      <c r="B675" s="178"/>
      <c r="C675" s="178"/>
      <c r="D675" s="178"/>
    </row>
    <row r="676" spans="1:4" x14ac:dyDescent="0.15">
      <c r="A676" s="177"/>
      <c r="B676" s="178"/>
      <c r="C676" s="178"/>
      <c r="D676" s="178"/>
    </row>
    <row r="677" spans="1:4" x14ac:dyDescent="0.15">
      <c r="A677" s="177"/>
      <c r="B677" s="178"/>
      <c r="C677" s="178"/>
      <c r="D677" s="178"/>
    </row>
    <row r="678" spans="1:4" x14ac:dyDescent="0.15">
      <c r="A678" s="177"/>
      <c r="B678" s="178"/>
      <c r="C678" s="178"/>
      <c r="D678" s="178"/>
    </row>
    <row r="679" spans="1:4" x14ac:dyDescent="0.15">
      <c r="A679" s="177"/>
      <c r="B679" s="178"/>
      <c r="C679" s="178"/>
      <c r="D679" s="178"/>
    </row>
  </sheetData>
  <sheetCalcPr fullCalcOnLoad="1"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defaultRowHeight="13.5" x14ac:dyDescent="0.15"/>
  <cols>
    <col min="2" max="2" width="21.625" customWidth="1"/>
  </cols>
  <sheetData>
    <row r="1" spans="1:2" ht="15.75" thickTop="1" thickBot="1" x14ac:dyDescent="0.2">
      <c r="A1" s="44" t="s">
        <v>23</v>
      </c>
      <c r="B1" s="45" t="s">
        <v>24</v>
      </c>
    </row>
    <row r="2" spans="1:2" ht="14.25" thickTop="1" x14ac:dyDescent="0.15"/>
  </sheetData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20"/>
  <sheetViews>
    <sheetView showGridLines="0" view="pageBreakPreview" zoomScale="115" zoomScaleNormal="100" workbookViewId="0">
      <pane ySplit="10" topLeftCell="A11" activePane="bottomLeft" state="frozen"/>
      <selection pane="bottomLeft" activeCell="H3" sqref="H3:N7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24" width="9" style="3"/>
    <col min="25" max="25" width="11" style="3" bestFit="1" customWidth="1"/>
    <col min="26" max="26" width="9" style="3"/>
    <col min="27" max="27" width="9.125" style="3" bestFit="1" customWidth="1"/>
    <col min="28" max="28" width="10.5" style="3" bestFit="1" customWidth="1"/>
    <col min="29" max="16384" width="9" style="3"/>
  </cols>
  <sheetData>
    <row r="1" spans="1:23" ht="34.5" x14ac:dyDescent="0.15">
      <c r="A1" s="233">
        <f>C1</f>
        <v>40878</v>
      </c>
      <c r="B1" s="233"/>
      <c r="C1" s="216">
        <f>DATE(YEAR(H3),MONTH(H3)-1,1)</f>
        <v>40878</v>
      </c>
      <c r="D1" s="216"/>
      <c r="E1" s="216"/>
      <c r="F1" s="8"/>
      <c r="G1" s="8"/>
      <c r="I1" s="220">
        <f>H3</f>
        <v>40909</v>
      </c>
      <c r="J1" s="220"/>
      <c r="K1" s="220"/>
      <c r="L1" s="220"/>
      <c r="M1" s="220"/>
      <c r="N1" s="8"/>
      <c r="O1" s="233">
        <f>Q1</f>
        <v>40940</v>
      </c>
      <c r="P1" s="233"/>
      <c r="Q1" s="216">
        <f>DATE(YEAR(H3),MONTH(H3)+1,1)</f>
        <v>40940</v>
      </c>
      <c r="R1" s="216"/>
      <c r="S1" s="216"/>
      <c r="T1" s="8"/>
      <c r="U1" s="8"/>
      <c r="V1" s="179" t="s">
        <v>38</v>
      </c>
      <c r="W1" s="1" t="str">
        <f>IF(INDEX(Holiday!$E:$E,ROW(),1)=0,"",INDEX(Holiday!$E:$E,ROW(),1))</f>
        <v/>
      </c>
    </row>
    <row r="2" spans="1:23" ht="15" customHeight="1" x14ac:dyDescent="0.15">
      <c r="A2" s="12">
        <f t="shared" ref="A2:G2" si="0">A3</f>
        <v>40874</v>
      </c>
      <c r="B2" s="13">
        <f t="shared" si="0"/>
        <v>40875</v>
      </c>
      <c r="C2" s="13">
        <f t="shared" si="0"/>
        <v>40876</v>
      </c>
      <c r="D2" s="13">
        <f t="shared" si="0"/>
        <v>40877</v>
      </c>
      <c r="E2" s="13">
        <f t="shared" si="0"/>
        <v>40878</v>
      </c>
      <c r="F2" s="13">
        <f t="shared" si="0"/>
        <v>40879</v>
      </c>
      <c r="G2" s="14">
        <f t="shared" si="0"/>
        <v>40880</v>
      </c>
      <c r="H2" s="7"/>
      <c r="I2" s="220"/>
      <c r="J2" s="220"/>
      <c r="K2" s="220"/>
      <c r="L2" s="220"/>
      <c r="M2" s="220"/>
      <c r="N2" s="7"/>
      <c r="O2" s="12">
        <f t="shared" ref="O2:U2" si="1">O3</f>
        <v>40937</v>
      </c>
      <c r="P2" s="13">
        <f t="shared" si="1"/>
        <v>40938</v>
      </c>
      <c r="Q2" s="13">
        <f t="shared" si="1"/>
        <v>40939</v>
      </c>
      <c r="R2" s="13">
        <f t="shared" si="1"/>
        <v>40940</v>
      </c>
      <c r="S2" s="13">
        <f t="shared" si="1"/>
        <v>40941</v>
      </c>
      <c r="T2" s="13">
        <f t="shared" si="1"/>
        <v>40942</v>
      </c>
      <c r="U2" s="14">
        <f t="shared" si="1"/>
        <v>40943</v>
      </c>
      <c r="W2" s="1" t="str">
        <f>IF(INDEX(Holiday!$E:$E,ROW(),1)=0,"",INDEX(Holiday!$E:$E,ROW(),1))</f>
        <v/>
      </c>
    </row>
    <row r="3" spans="1:23" ht="30" customHeight="1" x14ac:dyDescent="0.15">
      <c r="A3" s="15">
        <f>DATE(YEAR(C1),MONTH(C1),1)-WEEKDAY(DATE(YEAR(C1),MONTH(C1),1))+1</f>
        <v>40874</v>
      </c>
      <c r="B3" s="16">
        <f t="shared" ref="B3:G8" si="2">A3+1</f>
        <v>40875</v>
      </c>
      <c r="C3" s="16">
        <f t="shared" si="2"/>
        <v>40876</v>
      </c>
      <c r="D3" s="16">
        <f t="shared" si="2"/>
        <v>40877</v>
      </c>
      <c r="E3" s="16">
        <f t="shared" si="2"/>
        <v>40878</v>
      </c>
      <c r="F3" s="16">
        <f t="shared" si="2"/>
        <v>40879</v>
      </c>
      <c r="G3" s="17">
        <f t="shared" si="2"/>
        <v>40880</v>
      </c>
      <c r="H3" s="217">
        <f>DATE(Holiday!B1,Holiday!B2,1)</f>
        <v>40909</v>
      </c>
      <c r="I3" s="217"/>
      <c r="J3" s="217"/>
      <c r="K3" s="217"/>
      <c r="L3" s="217"/>
      <c r="M3" s="217"/>
      <c r="N3" s="217"/>
      <c r="O3" s="15">
        <f>DATE(YEAR(Q1),MONTH(Q1),1)-WEEKDAY(DATE(YEAR(Q1),MONTH(Q1),1))+1</f>
        <v>40937</v>
      </c>
      <c r="P3" s="16">
        <f t="shared" ref="P3:U8" si="3">O3+1</f>
        <v>40938</v>
      </c>
      <c r="Q3" s="16">
        <f t="shared" si="3"/>
        <v>40939</v>
      </c>
      <c r="R3" s="16">
        <f t="shared" si="3"/>
        <v>40940</v>
      </c>
      <c r="S3" s="16">
        <f t="shared" si="3"/>
        <v>40941</v>
      </c>
      <c r="T3" s="16">
        <f t="shared" si="3"/>
        <v>40942</v>
      </c>
      <c r="U3" s="17">
        <f t="shared" si="3"/>
        <v>40943</v>
      </c>
      <c r="W3" s="1" t="str">
        <f>IF(INDEX(Holiday!$E:$E,ROW(),1)=0,"",INDEX(Holiday!$E:$E,ROW(),1))</f>
        <v/>
      </c>
    </row>
    <row r="4" spans="1:23" ht="30" customHeight="1" x14ac:dyDescent="0.15">
      <c r="A4" s="15">
        <f>G3+1</f>
        <v>40881</v>
      </c>
      <c r="B4" s="16">
        <f t="shared" si="2"/>
        <v>40882</v>
      </c>
      <c r="C4" s="16">
        <f t="shared" si="2"/>
        <v>40883</v>
      </c>
      <c r="D4" s="16">
        <f t="shared" si="2"/>
        <v>40884</v>
      </c>
      <c r="E4" s="16">
        <f t="shared" si="2"/>
        <v>40885</v>
      </c>
      <c r="F4" s="16">
        <f t="shared" si="2"/>
        <v>40886</v>
      </c>
      <c r="G4" s="17">
        <f t="shared" si="2"/>
        <v>40887</v>
      </c>
      <c r="H4" s="217"/>
      <c r="I4" s="217"/>
      <c r="J4" s="217"/>
      <c r="K4" s="217"/>
      <c r="L4" s="217"/>
      <c r="M4" s="217"/>
      <c r="N4" s="217"/>
      <c r="O4" s="15">
        <f>U3+1</f>
        <v>40944</v>
      </c>
      <c r="P4" s="16">
        <f t="shared" si="3"/>
        <v>40945</v>
      </c>
      <c r="Q4" s="16">
        <f t="shared" si="3"/>
        <v>40946</v>
      </c>
      <c r="R4" s="16">
        <f t="shared" si="3"/>
        <v>40947</v>
      </c>
      <c r="S4" s="16">
        <f t="shared" si="3"/>
        <v>40948</v>
      </c>
      <c r="T4" s="16">
        <f t="shared" si="3"/>
        <v>40949</v>
      </c>
      <c r="U4" s="17">
        <f t="shared" si="3"/>
        <v>40950</v>
      </c>
      <c r="W4" s="1" t="str">
        <f>IF(INDEX(Holiday!$E:$E,ROW(),1)=0,"",INDEX(Holiday!$E:$E,ROW(),1))</f>
        <v/>
      </c>
    </row>
    <row r="5" spans="1:23" ht="30" customHeight="1" x14ac:dyDescent="0.15">
      <c r="A5" s="15">
        <f>G4+1</f>
        <v>40888</v>
      </c>
      <c r="B5" s="16">
        <f t="shared" si="2"/>
        <v>40889</v>
      </c>
      <c r="C5" s="16">
        <f t="shared" si="2"/>
        <v>40890</v>
      </c>
      <c r="D5" s="16">
        <f t="shared" si="2"/>
        <v>40891</v>
      </c>
      <c r="E5" s="16">
        <f t="shared" si="2"/>
        <v>40892</v>
      </c>
      <c r="F5" s="16">
        <f t="shared" si="2"/>
        <v>40893</v>
      </c>
      <c r="G5" s="17">
        <f t="shared" si="2"/>
        <v>40894</v>
      </c>
      <c r="H5" s="217"/>
      <c r="I5" s="217"/>
      <c r="J5" s="217"/>
      <c r="K5" s="217"/>
      <c r="L5" s="217"/>
      <c r="M5" s="217"/>
      <c r="N5" s="217"/>
      <c r="O5" s="15">
        <f>U4+1</f>
        <v>40951</v>
      </c>
      <c r="P5" s="16">
        <f t="shared" si="3"/>
        <v>40952</v>
      </c>
      <c r="Q5" s="16">
        <f t="shared" si="3"/>
        <v>40953</v>
      </c>
      <c r="R5" s="16">
        <f t="shared" si="3"/>
        <v>40954</v>
      </c>
      <c r="S5" s="16">
        <f t="shared" si="3"/>
        <v>40955</v>
      </c>
      <c r="T5" s="16">
        <f t="shared" si="3"/>
        <v>40956</v>
      </c>
      <c r="U5" s="17">
        <f t="shared" si="3"/>
        <v>40957</v>
      </c>
      <c r="W5" s="1" t="str">
        <f>IF(INDEX(Holiday!$E:$E,ROW(),1)=0,"",INDEX(Holiday!$E:$E,ROW(),1))</f>
        <v/>
      </c>
    </row>
    <row r="6" spans="1:23" ht="30" customHeight="1" x14ac:dyDescent="0.15">
      <c r="A6" s="15">
        <f>G5+1</f>
        <v>40895</v>
      </c>
      <c r="B6" s="16">
        <f t="shared" si="2"/>
        <v>40896</v>
      </c>
      <c r="C6" s="16">
        <f t="shared" si="2"/>
        <v>40897</v>
      </c>
      <c r="D6" s="16">
        <f t="shared" si="2"/>
        <v>40898</v>
      </c>
      <c r="E6" s="16">
        <f t="shared" si="2"/>
        <v>40899</v>
      </c>
      <c r="F6" s="16">
        <f t="shared" si="2"/>
        <v>40900</v>
      </c>
      <c r="G6" s="17">
        <f t="shared" si="2"/>
        <v>40901</v>
      </c>
      <c r="H6" s="217"/>
      <c r="I6" s="217"/>
      <c r="J6" s="217"/>
      <c r="K6" s="217"/>
      <c r="L6" s="217"/>
      <c r="M6" s="217"/>
      <c r="N6" s="217"/>
      <c r="O6" s="15">
        <f>U5+1</f>
        <v>40958</v>
      </c>
      <c r="P6" s="16">
        <f t="shared" si="3"/>
        <v>40959</v>
      </c>
      <c r="Q6" s="16">
        <f t="shared" si="3"/>
        <v>40960</v>
      </c>
      <c r="R6" s="16">
        <f t="shared" si="3"/>
        <v>40961</v>
      </c>
      <c r="S6" s="16">
        <f t="shared" si="3"/>
        <v>40962</v>
      </c>
      <c r="T6" s="16">
        <f t="shared" si="3"/>
        <v>40963</v>
      </c>
      <c r="U6" s="17">
        <f t="shared" si="3"/>
        <v>40964</v>
      </c>
      <c r="W6" s="1" t="str">
        <f>IF(INDEX(Holiday!$E:$E,ROW(),1)=0,"",INDEX(Holiday!$E:$E,ROW(),1))</f>
        <v/>
      </c>
    </row>
    <row r="7" spans="1:23" ht="30" customHeight="1" x14ac:dyDescent="0.15">
      <c r="A7" s="15">
        <f>G6+1</f>
        <v>40902</v>
      </c>
      <c r="B7" s="16">
        <f t="shared" si="2"/>
        <v>40903</v>
      </c>
      <c r="C7" s="16">
        <f t="shared" si="2"/>
        <v>40904</v>
      </c>
      <c r="D7" s="16">
        <f t="shared" si="2"/>
        <v>40905</v>
      </c>
      <c r="E7" s="16">
        <f t="shared" si="2"/>
        <v>40906</v>
      </c>
      <c r="F7" s="16">
        <f t="shared" si="2"/>
        <v>40907</v>
      </c>
      <c r="G7" s="17">
        <f t="shared" si="2"/>
        <v>40908</v>
      </c>
      <c r="H7" s="217"/>
      <c r="I7" s="217"/>
      <c r="J7" s="217"/>
      <c r="K7" s="217"/>
      <c r="L7" s="217"/>
      <c r="M7" s="217"/>
      <c r="N7" s="217"/>
      <c r="O7" s="15">
        <f>U6+1</f>
        <v>40965</v>
      </c>
      <c r="P7" s="16">
        <f t="shared" si="3"/>
        <v>40966</v>
      </c>
      <c r="Q7" s="16">
        <f t="shared" si="3"/>
        <v>40967</v>
      </c>
      <c r="R7" s="16">
        <f t="shared" si="3"/>
        <v>40968</v>
      </c>
      <c r="S7" s="16">
        <f t="shared" si="3"/>
        <v>40969</v>
      </c>
      <c r="T7" s="16">
        <f t="shared" si="3"/>
        <v>40970</v>
      </c>
      <c r="U7" s="17">
        <f t="shared" si="3"/>
        <v>40971</v>
      </c>
      <c r="W7" s="1" t="str">
        <f>IF(INDEX(Holiday!$E:$E,ROW(),1)=0,"",INDEX(Holiday!$E:$E,ROW(),1))</f>
        <v/>
      </c>
    </row>
    <row r="8" spans="1:23" ht="30" customHeight="1" x14ac:dyDescent="0.15">
      <c r="A8" s="15">
        <f>G7+1</f>
        <v>40909</v>
      </c>
      <c r="B8" s="16">
        <f t="shared" si="2"/>
        <v>40910</v>
      </c>
      <c r="C8" s="16">
        <f t="shared" si="2"/>
        <v>40911</v>
      </c>
      <c r="D8" s="16">
        <f t="shared" si="2"/>
        <v>40912</v>
      </c>
      <c r="E8" s="16">
        <f t="shared" si="2"/>
        <v>40913</v>
      </c>
      <c r="F8" s="16">
        <f t="shared" si="2"/>
        <v>40914</v>
      </c>
      <c r="G8" s="17">
        <f t="shared" si="2"/>
        <v>40915</v>
      </c>
      <c r="H8" s="8"/>
      <c r="I8" s="219">
        <f>H3</f>
        <v>40909</v>
      </c>
      <c r="J8" s="219"/>
      <c r="K8" s="219"/>
      <c r="L8" s="219"/>
      <c r="M8" s="219"/>
      <c r="N8" s="8"/>
      <c r="O8" s="15">
        <f>U7+1</f>
        <v>40972</v>
      </c>
      <c r="P8" s="16">
        <f t="shared" si="3"/>
        <v>40973</v>
      </c>
      <c r="Q8" s="16">
        <f t="shared" si="3"/>
        <v>40974</v>
      </c>
      <c r="R8" s="16">
        <f t="shared" si="3"/>
        <v>40975</v>
      </c>
      <c r="S8" s="16">
        <f t="shared" si="3"/>
        <v>40976</v>
      </c>
      <c r="T8" s="16">
        <f t="shared" si="3"/>
        <v>40977</v>
      </c>
      <c r="U8" s="17">
        <f t="shared" si="3"/>
        <v>40978</v>
      </c>
      <c r="W8" s="1" t="str">
        <f>IF(INDEX(Holiday!$E:$E,ROW(),1)=0,"",INDEX(Holiday!$E:$E,ROW(),1))</f>
        <v/>
      </c>
    </row>
    <row r="9" spans="1:23" x14ac:dyDescent="0.15">
      <c r="A9" s="5"/>
      <c r="B9" s="5"/>
      <c r="C9" s="5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W9" s="1" t="str">
        <f>IF(INDEX(Holiday!$E:$E,ROW(),1)=0,"",INDEX(Holiday!$E:$E,ROW(),1))</f>
        <v/>
      </c>
    </row>
    <row r="10" spans="1:23" ht="21.95" customHeight="1" x14ac:dyDescent="0.15">
      <c r="A10" s="230">
        <f>A11</f>
        <v>40909</v>
      </c>
      <c r="B10" s="231"/>
      <c r="C10" s="232"/>
      <c r="D10" s="222">
        <f>D11</f>
        <v>40910</v>
      </c>
      <c r="E10" s="222"/>
      <c r="F10" s="223"/>
      <c r="G10" s="221">
        <f>G11</f>
        <v>40911</v>
      </c>
      <c r="H10" s="222"/>
      <c r="I10" s="223"/>
      <c r="J10" s="222">
        <f>J11</f>
        <v>40912</v>
      </c>
      <c r="K10" s="222"/>
      <c r="L10" s="223"/>
      <c r="M10" s="221">
        <f>M11</f>
        <v>40913</v>
      </c>
      <c r="N10" s="222"/>
      <c r="O10" s="223"/>
      <c r="P10" s="222">
        <f>P11</f>
        <v>40914</v>
      </c>
      <c r="Q10" s="222"/>
      <c r="R10" s="223"/>
      <c r="S10" s="224">
        <f>S11</f>
        <v>40915</v>
      </c>
      <c r="T10" s="225"/>
      <c r="U10" s="226"/>
      <c r="W10" s="1" t="str">
        <f>IF(INDEX(Holiday!$E:$E,ROW(),1)=0,"",INDEX(Holiday!$E:$E,ROW(),1))</f>
        <v/>
      </c>
    </row>
    <row r="11" spans="1:23" ht="50.1" customHeight="1" x14ac:dyDescent="0.15">
      <c r="A11" s="237">
        <f>DATE(YEAR($H$3),MONTH($H$3),1)-WEEKDAY(DATE(YEAR(H3),MONTH(H3),1))+1</f>
        <v>40909</v>
      </c>
      <c r="B11" s="238"/>
      <c r="C11" s="239"/>
      <c r="D11" s="228">
        <f>A11+1</f>
        <v>40910</v>
      </c>
      <c r="E11" s="228"/>
      <c r="F11" s="228"/>
      <c r="G11" s="227">
        <f>D11+1</f>
        <v>40911</v>
      </c>
      <c r="H11" s="228"/>
      <c r="I11" s="229"/>
      <c r="J11" s="228">
        <f>G11+1</f>
        <v>40912</v>
      </c>
      <c r="K11" s="228"/>
      <c r="L11" s="228"/>
      <c r="M11" s="227">
        <f>J11+1</f>
        <v>40913</v>
      </c>
      <c r="N11" s="228"/>
      <c r="O11" s="229"/>
      <c r="P11" s="228">
        <f>M11+1</f>
        <v>40914</v>
      </c>
      <c r="Q11" s="228"/>
      <c r="R11" s="228"/>
      <c r="S11" s="234">
        <f>P11+1</f>
        <v>40915</v>
      </c>
      <c r="T11" s="235"/>
      <c r="U11" s="236"/>
      <c r="W11" s="1">
        <f ca="1">IF(INDEX(Holiday!$E:$E,ROW(),1)=0,"",INDEX(Holiday!$E:$E,ROW(),1))</f>
        <v>40544</v>
      </c>
    </row>
    <row r="12" spans="1:23" ht="15" customHeight="1" x14ac:dyDescent="0.15">
      <c r="A12" s="213" t="str">
        <f>IF($V$1="非表示","",IF(ISERROR(MATCH(A11&amp;"_1",Item_Calc!$M:$M,0)),"",INDEX(Item_Calc!$1:$1048576,MATCH(A11&amp;"_1",Item_Calc!$M:$M,0),15)))</f>
        <v/>
      </c>
      <c r="B12" s="214"/>
      <c r="C12" s="215"/>
      <c r="D12" s="213" t="str">
        <f>IF($V$1="非表示","",IF(ISERROR(MATCH(D11&amp;"_1",Item_Calc!$M:$M,0)),"",INDEX(Item_Calc!$1:$1048576,MATCH(D11&amp;"_1",Item_Calc!$M:$M,0),15)))</f>
        <v/>
      </c>
      <c r="E12" s="214"/>
      <c r="F12" s="215"/>
      <c r="G12" s="213" t="str">
        <f>IF($V$1="非表示","",IF(ISERROR(MATCH(G11&amp;"_1",Item_Calc!$M:$M,0)),"",INDEX(Item_Calc!$1:$1048576,MATCH(G11&amp;"_1",Item_Calc!$M:$M,0),15)))</f>
        <v/>
      </c>
      <c r="H12" s="214"/>
      <c r="I12" s="215"/>
      <c r="J12" s="213" t="str">
        <f>IF($V$1="非表示","",IF(ISERROR(MATCH(J11&amp;"_1",Item_Calc!$M:$M,0)),"",INDEX(Item_Calc!$1:$1048576,MATCH(J11&amp;"_1",Item_Calc!$M:$M,0),15)))</f>
        <v/>
      </c>
      <c r="K12" s="214"/>
      <c r="L12" s="215"/>
      <c r="M12" s="213" t="str">
        <f>IF($V$1="非表示","",IF(ISERROR(MATCH(M11&amp;"_1",Item_Calc!$M:$M,0)),"",INDEX(Item_Calc!$1:$1048576,MATCH(M11&amp;"_1",Item_Calc!$M:$M,0),15)))</f>
        <v>10:00_1/5_項目1</v>
      </c>
      <c r="N12" s="214"/>
      <c r="O12" s="215"/>
      <c r="P12" s="213" t="str">
        <f>IF($V$1="非表示","",IF(ISERROR(MATCH(P11&amp;"_1",Item_Calc!$M:$M,0)),"",INDEX(Item_Calc!$1:$1048576,MATCH(P11&amp;"_1",Item_Calc!$M:$M,0),15)))</f>
        <v>10:00_1/6_項目1</v>
      </c>
      <c r="Q12" s="214"/>
      <c r="R12" s="215"/>
      <c r="S12" s="213" t="str">
        <f>IF($V$1="非表示","",IF(ISERROR(MATCH(S11&amp;"_1",Item_Calc!$M:$M,0)),"",INDEX(Item_Calc!$1:$1048576,MATCH(S11&amp;"_1",Item_Calc!$M:$M,0),15)))</f>
        <v>10:00_1/7_項目1</v>
      </c>
      <c r="T12" s="214"/>
      <c r="U12" s="215"/>
      <c r="W12" s="1">
        <f ca="1">IF(INDEX(Holiday!$E:$E,ROW(),1)=0,"",INDEX(Holiday!$E:$E,ROW(),1))</f>
        <v>40545</v>
      </c>
    </row>
    <row r="13" spans="1:23" ht="15" customHeight="1" x14ac:dyDescent="0.15">
      <c r="A13" s="213" t="str">
        <f>IF($V$1="非表示","",IF(ISERROR(MATCH(A11&amp;"_2",Item_Calc!$M:$M,0)),"",INDEX(Item_Calc!$1:$1048576,MATCH(A11&amp;"_2",Item_Calc!$M:$M,0),15)))</f>
        <v/>
      </c>
      <c r="B13" s="214"/>
      <c r="C13" s="215"/>
      <c r="D13" s="213" t="str">
        <f>IF($V$1="非表示","",IF(ISERROR(MATCH(D11&amp;"_2",Item_Calc!$M:$M,0)),"",INDEX(Item_Calc!$1:$1048576,MATCH(D11&amp;"_2",Item_Calc!$M:$M,0),15)))</f>
        <v/>
      </c>
      <c r="E13" s="214"/>
      <c r="F13" s="215"/>
      <c r="G13" s="213" t="str">
        <f>IF($V$1="非表示","",IF(ISERROR(MATCH(G11&amp;"_2",Item_Calc!$M:$M,0)),"",INDEX(Item_Calc!$1:$1048576,MATCH(G11&amp;"_2",Item_Calc!$M:$M,0),15)))</f>
        <v/>
      </c>
      <c r="H13" s="214"/>
      <c r="I13" s="215"/>
      <c r="J13" s="213" t="str">
        <f>IF($V$1="非表示","",IF(ISERROR(MATCH(J11&amp;"_2",Item_Calc!$M:$M,0)),"",INDEX(Item_Calc!$1:$1048576,MATCH(J11&amp;"_2",Item_Calc!$M:$M,0),15)))</f>
        <v/>
      </c>
      <c r="K13" s="214"/>
      <c r="L13" s="215"/>
      <c r="M13" s="213" t="str">
        <f>IF($V$1="非表示","",IF(ISERROR(MATCH(M11&amp;"_2",Item_Calc!$M:$M,0)),"",INDEX(Item_Calc!$1:$1048576,MATCH(M11&amp;"_2",Item_Calc!$M:$M,0),15)))</f>
        <v>13:00_1/5_項目2</v>
      </c>
      <c r="N13" s="214"/>
      <c r="O13" s="215"/>
      <c r="P13" s="213" t="str">
        <f>IF($V$1="非表示","",IF(ISERROR(MATCH(P11&amp;"_2",Item_Calc!$M:$M,0)),"",INDEX(Item_Calc!$1:$1048576,MATCH(P11&amp;"_2",Item_Calc!$M:$M,0),15)))</f>
        <v/>
      </c>
      <c r="Q13" s="214"/>
      <c r="R13" s="215"/>
      <c r="S13" s="213" t="str">
        <f>IF($V$1="非表示","",IF(ISERROR(MATCH(S11&amp;"_2",Item_Calc!$M:$M,0)),"",INDEX(Item_Calc!$1:$1048576,MATCH(S11&amp;"_2",Item_Calc!$M:$M,0),15)))</f>
        <v/>
      </c>
      <c r="T13" s="214"/>
      <c r="U13" s="215"/>
      <c r="W13" s="1">
        <f ca="1">IF(INDEX(Holiday!$E:$E,ROW(),1)=0,"",INDEX(Holiday!$E:$E,ROW(),1))</f>
        <v>40546</v>
      </c>
    </row>
    <row r="14" spans="1:23" ht="15" customHeight="1" x14ac:dyDescent="0.15">
      <c r="A14" s="213" t="str">
        <f>IF($V$1="非表示","",IF(ISERROR(MATCH(A11&amp;"_3",Item_Calc!$M:$M,0)),"",INDEX(Item_Calc!$1:$1048576,MATCH(A11&amp;"_3",Item_Calc!$M:$M,0),15)))</f>
        <v/>
      </c>
      <c r="B14" s="214"/>
      <c r="C14" s="215"/>
      <c r="D14" s="213" t="str">
        <f>IF($V$1="非表示","",IF(ISERROR(MATCH(D11&amp;"_3",Item_Calc!$M:$M,0)),"",INDEX(Item_Calc!$1:$1048576,MATCH(D11&amp;"_3",Item_Calc!$M:$M,0),15)))</f>
        <v/>
      </c>
      <c r="E14" s="214"/>
      <c r="F14" s="215"/>
      <c r="G14" s="213" t="str">
        <f>IF($V$1="非表示","",IF(ISERROR(MATCH(G11&amp;"_3",Item_Calc!$M:$M,0)),"",INDEX(Item_Calc!$1:$1048576,MATCH(G11&amp;"_3",Item_Calc!$M:$M,0),15)))</f>
        <v/>
      </c>
      <c r="H14" s="214"/>
      <c r="I14" s="215"/>
      <c r="J14" s="213" t="str">
        <f>IF($V$1="非表示","",IF(ISERROR(MATCH(J11&amp;"_3",Item_Calc!$M:$M,0)),"",INDEX(Item_Calc!$1:$1048576,MATCH(J11&amp;"_3",Item_Calc!$M:$M,0),15)))</f>
        <v/>
      </c>
      <c r="K14" s="214"/>
      <c r="L14" s="215"/>
      <c r="M14" s="213" t="str">
        <f>IF($V$1="非表示","",IF(ISERROR(MATCH(M11&amp;"_3",Item_Calc!$M:$M,0)),"",INDEX(Item_Calc!$1:$1048576,MATCH(M11&amp;"_3",Item_Calc!$M:$M,0),15)))</f>
        <v>15:00_1/5_項目3</v>
      </c>
      <c r="N14" s="214"/>
      <c r="O14" s="215"/>
      <c r="P14" s="213" t="str">
        <f>IF($V$1="非表示","",IF(ISERROR(MATCH(P11&amp;"_3",Item_Calc!$M:$M,0)),"",INDEX(Item_Calc!$1:$1048576,MATCH(P11&amp;"_3",Item_Calc!$M:$M,0),15)))</f>
        <v/>
      </c>
      <c r="Q14" s="214"/>
      <c r="R14" s="215"/>
      <c r="S14" s="213" t="str">
        <f>IF($V$1="非表示","",IF(ISERROR(MATCH(S11&amp;"_3",Item_Calc!$M:$M,0)),"",INDEX(Item_Calc!$1:$1048576,MATCH(S11&amp;"_3",Item_Calc!$M:$M,0),15)))</f>
        <v/>
      </c>
      <c r="T14" s="214"/>
      <c r="U14" s="215"/>
      <c r="W14" s="1" t="str">
        <f ca="1">IF(INDEX(Holiday!$E:$E,ROW(),1)=0,"",INDEX(Holiday!$E:$E,ROW(),1))</f>
        <v/>
      </c>
    </row>
    <row r="15" spans="1:23" ht="50.1" customHeight="1" x14ac:dyDescent="0.15">
      <c r="A15" s="237">
        <f>S11+1</f>
        <v>40916</v>
      </c>
      <c r="B15" s="238"/>
      <c r="C15" s="239"/>
      <c r="D15" s="228">
        <f>A15+1</f>
        <v>40917</v>
      </c>
      <c r="E15" s="228"/>
      <c r="F15" s="228"/>
      <c r="G15" s="227">
        <f>D15+1</f>
        <v>40918</v>
      </c>
      <c r="H15" s="228"/>
      <c r="I15" s="229"/>
      <c r="J15" s="228">
        <f>G15+1</f>
        <v>40919</v>
      </c>
      <c r="K15" s="228"/>
      <c r="L15" s="228"/>
      <c r="M15" s="227">
        <f>J15+1</f>
        <v>40920</v>
      </c>
      <c r="N15" s="228"/>
      <c r="O15" s="229"/>
      <c r="P15" s="228">
        <f>M15+1</f>
        <v>40921</v>
      </c>
      <c r="Q15" s="228"/>
      <c r="R15" s="228"/>
      <c r="S15" s="234">
        <f>P15+1</f>
        <v>40922</v>
      </c>
      <c r="T15" s="235"/>
      <c r="U15" s="236"/>
      <c r="W15" s="1">
        <f ca="1">IF(INDEX(Holiday!$E:$E,ROW(),1)=0,"",INDEX(Holiday!$E:$E,ROW(),1))</f>
        <v>40553</v>
      </c>
    </row>
    <row r="16" spans="1:23" ht="15" customHeight="1" x14ac:dyDescent="0.15">
      <c r="A16" s="213" t="str">
        <f>IF($V$1="非表示","",IF(ISERROR(MATCH(A15&amp;"_1",Item_Calc!$M:$M,0)),"",INDEX(Item_Calc!$1:$1048576,MATCH(A15&amp;"_1",Item_Calc!$M:$M,0),15)))</f>
        <v>10:00_1/8_項目1</v>
      </c>
      <c r="B16" s="214"/>
      <c r="C16" s="215"/>
      <c r="D16" s="213" t="str">
        <f>IF($V$1="非表示","",IF(ISERROR(MATCH(D15&amp;"_1",Item_Calc!$M:$M,0)),"",INDEX(Item_Calc!$1:$1048576,MATCH(D15&amp;"_1",Item_Calc!$M:$M,0),15)))</f>
        <v>10:00_1/9_項目1</v>
      </c>
      <c r="E16" s="214"/>
      <c r="F16" s="215"/>
      <c r="G16" s="213" t="str">
        <f>IF($V$1="非表示","",IF(ISERROR(MATCH(G15&amp;"_1",Item_Calc!$M:$M,0)),"",INDEX(Item_Calc!$1:$1048576,MATCH(G15&amp;"_1",Item_Calc!$M:$M,0),15)))</f>
        <v>10:00_1/10_項目1</v>
      </c>
      <c r="H16" s="214"/>
      <c r="I16" s="215"/>
      <c r="J16" s="213" t="str">
        <f>IF($V$1="非表示","",IF(ISERROR(MATCH(J15&amp;"_1",Item_Calc!$M:$M,0)),"",INDEX(Item_Calc!$1:$1048576,MATCH(J15&amp;"_1",Item_Calc!$M:$M,0),15)))</f>
        <v>10:00_1/11_項目1</v>
      </c>
      <c r="K16" s="214"/>
      <c r="L16" s="215"/>
      <c r="M16" s="213" t="str">
        <f>IF($V$1="非表示","",IF(ISERROR(MATCH(M15&amp;"_1",Item_Calc!$M:$M,0)),"",INDEX(Item_Calc!$1:$1048576,MATCH(M15&amp;"_1",Item_Calc!$M:$M,0),15)))</f>
        <v>10:00_1/12_項目1</v>
      </c>
      <c r="N16" s="214"/>
      <c r="O16" s="215"/>
      <c r="P16" s="213" t="str">
        <f>IF($V$1="非表示","",IF(ISERROR(MATCH(P15&amp;"_1",Item_Calc!$M:$M,0)),"",INDEX(Item_Calc!$1:$1048576,MATCH(P15&amp;"_1",Item_Calc!$M:$M,0),15)))</f>
        <v>10:00_1/13_項目1</v>
      </c>
      <c r="Q16" s="214"/>
      <c r="R16" s="215"/>
      <c r="S16" s="213" t="str">
        <f>IF($V$1="非表示","",IF(ISERROR(MATCH(S15&amp;"_1",Item_Calc!$M:$M,0)),"",INDEX(Item_Calc!$1:$1048576,MATCH(S15&amp;"_1",Item_Calc!$M:$M,0),15)))</f>
        <v>10:00_1/14_項目1</v>
      </c>
      <c r="T16" s="214"/>
      <c r="U16" s="215"/>
      <c r="W16" s="1" t="str">
        <f ca="1">IF(INDEX(Holiday!$E:$E,ROW(),1)=0,"",INDEX(Holiday!$E:$E,ROW(),1))</f>
        <v/>
      </c>
    </row>
    <row r="17" spans="1:23" ht="15" customHeight="1" x14ac:dyDescent="0.15">
      <c r="A17" s="213" t="str">
        <f>IF($V$1="非表示","",IF(ISERROR(MATCH(A15&amp;"_2",Item_Calc!$M:$M,0)),"",INDEX(Item_Calc!$1:$1048576,MATCH(A15&amp;"_2",Item_Calc!$M:$M,0),15)))</f>
        <v/>
      </c>
      <c r="B17" s="214"/>
      <c r="C17" s="215"/>
      <c r="D17" s="213" t="str">
        <f>IF($V$1="非表示","",IF(ISERROR(MATCH(D15&amp;"_2",Item_Calc!$M:$M,0)),"",INDEX(Item_Calc!$1:$1048576,MATCH(D15&amp;"_2",Item_Calc!$M:$M,0),15)))</f>
        <v/>
      </c>
      <c r="E17" s="214"/>
      <c r="F17" s="215"/>
      <c r="G17" s="213" t="str">
        <f>IF($V$1="非表示","",IF(ISERROR(MATCH(G15&amp;"_2",Item_Calc!$M:$M,0)),"",INDEX(Item_Calc!$1:$1048576,MATCH(G15&amp;"_2",Item_Calc!$M:$M,0),15)))</f>
        <v/>
      </c>
      <c r="H17" s="214"/>
      <c r="I17" s="215"/>
      <c r="J17" s="213" t="str">
        <f>IF($V$1="非表示","",IF(ISERROR(MATCH(J15&amp;"_2",Item_Calc!$M:$M,0)),"",INDEX(Item_Calc!$1:$1048576,MATCH(J15&amp;"_2",Item_Calc!$M:$M,0),15)))</f>
        <v/>
      </c>
      <c r="K17" s="214"/>
      <c r="L17" s="215"/>
      <c r="M17" s="213" t="str">
        <f>IF($V$1="非表示","",IF(ISERROR(MATCH(M15&amp;"_2",Item_Calc!$M:$M,0)),"",INDEX(Item_Calc!$1:$1048576,MATCH(M15&amp;"_2",Item_Calc!$M:$M,0),15)))</f>
        <v/>
      </c>
      <c r="N17" s="214"/>
      <c r="O17" s="215"/>
      <c r="P17" s="213" t="str">
        <f>IF($V$1="非表示","",IF(ISERROR(MATCH(P15&amp;"_2",Item_Calc!$M:$M,0)),"",INDEX(Item_Calc!$1:$1048576,MATCH(P15&amp;"_2",Item_Calc!$M:$M,0),15)))</f>
        <v/>
      </c>
      <c r="Q17" s="214"/>
      <c r="R17" s="215"/>
      <c r="S17" s="213" t="str">
        <f>IF($V$1="非表示","",IF(ISERROR(MATCH(S15&amp;"_2",Item_Calc!$M:$M,0)),"",INDEX(Item_Calc!$1:$1048576,MATCH(S15&amp;"_2",Item_Calc!$M:$M,0),15)))</f>
        <v/>
      </c>
      <c r="T17" s="214"/>
      <c r="U17" s="215"/>
      <c r="W17" s="1">
        <f ca="1">IF(INDEX(Holiday!$E:$E,ROW(),1)=0,"",INDEX(Holiday!$E:$E,ROW(),1))</f>
        <v>40585</v>
      </c>
    </row>
    <row r="18" spans="1:23" ht="15" customHeight="1" x14ac:dyDescent="0.15">
      <c r="A18" s="213" t="str">
        <f>IF($V$1="非表示","",IF(ISERROR(MATCH(A15&amp;"_3",Item_Calc!$M:$M,0)),"",INDEX(Item_Calc!$1:$1048576,MATCH(A15&amp;"_3",Item_Calc!$M:$M,0),15)))</f>
        <v/>
      </c>
      <c r="B18" s="214"/>
      <c r="C18" s="215"/>
      <c r="D18" s="213" t="str">
        <f>IF($V$1="非表示","",IF(ISERROR(MATCH(D15&amp;"_3",Item_Calc!$M:$M,0)),"",INDEX(Item_Calc!$1:$1048576,MATCH(D15&amp;"_3",Item_Calc!$M:$M,0),15)))</f>
        <v/>
      </c>
      <c r="E18" s="214"/>
      <c r="F18" s="215"/>
      <c r="G18" s="213" t="str">
        <f>IF($V$1="非表示","",IF(ISERROR(MATCH(G15&amp;"_3",Item_Calc!$M:$M,0)),"",INDEX(Item_Calc!$1:$1048576,MATCH(G15&amp;"_3",Item_Calc!$M:$M,0),15)))</f>
        <v/>
      </c>
      <c r="H18" s="214"/>
      <c r="I18" s="215"/>
      <c r="J18" s="213" t="str">
        <f>IF($V$1="非表示","",IF(ISERROR(MATCH(J15&amp;"_3",Item_Calc!$M:$M,0)),"",INDEX(Item_Calc!$1:$1048576,MATCH(J15&amp;"_3",Item_Calc!$M:$M,0),15)))</f>
        <v/>
      </c>
      <c r="K18" s="214"/>
      <c r="L18" s="215"/>
      <c r="M18" s="213" t="str">
        <f>IF($V$1="非表示","",IF(ISERROR(MATCH(M15&amp;"_3",Item_Calc!$M:$M,0)),"",INDEX(Item_Calc!$1:$1048576,MATCH(M15&amp;"_3",Item_Calc!$M:$M,0),15)))</f>
        <v/>
      </c>
      <c r="N18" s="214"/>
      <c r="O18" s="215"/>
      <c r="P18" s="213" t="str">
        <f>IF($V$1="非表示","",IF(ISERROR(MATCH(P15&amp;"_3",Item_Calc!$M:$M,0)),"",INDEX(Item_Calc!$1:$1048576,MATCH(P15&amp;"_3",Item_Calc!$M:$M,0),15)))</f>
        <v/>
      </c>
      <c r="Q18" s="214"/>
      <c r="R18" s="215"/>
      <c r="S18" s="213" t="str">
        <f>IF($V$1="非表示","",IF(ISERROR(MATCH(S15&amp;"_3",Item_Calc!$M:$M,0)),"",INDEX(Item_Calc!$1:$1048576,MATCH(S15&amp;"_3",Item_Calc!$M:$M,0),15)))</f>
        <v/>
      </c>
      <c r="T18" s="214"/>
      <c r="U18" s="215"/>
      <c r="W18" s="1" t="str">
        <f ca="1">IF(INDEX(Holiday!$E:$E,ROW(),1)=0,"",INDEX(Holiday!$E:$E,ROW(),1))</f>
        <v/>
      </c>
    </row>
    <row r="19" spans="1:23" ht="50.1" customHeight="1" x14ac:dyDescent="0.15">
      <c r="A19" s="237">
        <f>S15+1</f>
        <v>40923</v>
      </c>
      <c r="B19" s="238"/>
      <c r="C19" s="239"/>
      <c r="D19" s="228">
        <f>A19+1</f>
        <v>40924</v>
      </c>
      <c r="E19" s="228"/>
      <c r="F19" s="228"/>
      <c r="G19" s="227">
        <f>D19+1</f>
        <v>40925</v>
      </c>
      <c r="H19" s="228"/>
      <c r="I19" s="229"/>
      <c r="J19" s="228">
        <f>G19+1</f>
        <v>40926</v>
      </c>
      <c r="K19" s="228"/>
      <c r="L19" s="228"/>
      <c r="M19" s="227">
        <f>J19+1</f>
        <v>40927</v>
      </c>
      <c r="N19" s="228"/>
      <c r="O19" s="229"/>
      <c r="P19" s="228">
        <f>M19+1</f>
        <v>40928</v>
      </c>
      <c r="Q19" s="228"/>
      <c r="R19" s="228"/>
      <c r="S19" s="234">
        <f>P19+1</f>
        <v>40929</v>
      </c>
      <c r="T19" s="235"/>
      <c r="U19" s="236"/>
      <c r="W19" s="1">
        <f ca="1">IF(INDEX(Holiday!$E:$E,ROW(),1)=0,"",INDEX(Holiday!$E:$E,ROW(),1))</f>
        <v>40623</v>
      </c>
    </row>
    <row r="20" spans="1:23" ht="15" customHeight="1" x14ac:dyDescent="0.15">
      <c r="A20" s="213" t="str">
        <f>IF($V$1="非表示","",IF(ISERROR(MATCH(A19&amp;"_1",Item_Calc!$M:$M,0)),"",INDEX(Item_Calc!$1:$1048576,MATCH(A19&amp;"_1",Item_Calc!$M:$M,0),15)))</f>
        <v>10:00_1/15_項目1</v>
      </c>
      <c r="B20" s="214"/>
      <c r="C20" s="215"/>
      <c r="D20" s="213" t="str">
        <f>IF($V$1="非表示","",IF(ISERROR(MATCH(D19&amp;"_1",Item_Calc!$M:$M,0)),"",INDEX(Item_Calc!$1:$1048576,MATCH(D19&amp;"_1",Item_Calc!$M:$M,0),15)))</f>
        <v>10:00_1/16_項目1</v>
      </c>
      <c r="E20" s="214"/>
      <c r="F20" s="215"/>
      <c r="G20" s="213" t="str">
        <f>IF($V$1="非表示","",IF(ISERROR(MATCH(G19&amp;"_1",Item_Calc!$M:$M,0)),"",INDEX(Item_Calc!$1:$1048576,MATCH(G19&amp;"_1",Item_Calc!$M:$M,0),15)))</f>
        <v>10:00_1/17_項目1</v>
      </c>
      <c r="H20" s="214"/>
      <c r="I20" s="215"/>
      <c r="J20" s="213" t="str">
        <f>IF($V$1="非表示","",IF(ISERROR(MATCH(J19&amp;"_1",Item_Calc!$M:$M,0)),"",INDEX(Item_Calc!$1:$1048576,MATCH(J19&amp;"_1",Item_Calc!$M:$M,0),15)))</f>
        <v>10:00_1/18_項目1</v>
      </c>
      <c r="K20" s="214"/>
      <c r="L20" s="215"/>
      <c r="M20" s="213" t="str">
        <f>IF($V$1="非表示","",IF(ISERROR(MATCH(M19&amp;"_1",Item_Calc!$M:$M,0)),"",INDEX(Item_Calc!$1:$1048576,MATCH(M19&amp;"_1",Item_Calc!$M:$M,0),15)))</f>
        <v>10:00_1/19_項目1</v>
      </c>
      <c r="N20" s="214"/>
      <c r="O20" s="215"/>
      <c r="P20" s="213" t="str">
        <f>IF($V$1="非表示","",IF(ISERROR(MATCH(P19&amp;"_1",Item_Calc!$M:$M,0)),"",INDEX(Item_Calc!$1:$1048576,MATCH(P19&amp;"_1",Item_Calc!$M:$M,0),15)))</f>
        <v>10:00_1/20_項目1</v>
      </c>
      <c r="Q20" s="214"/>
      <c r="R20" s="215"/>
      <c r="S20" s="213" t="str">
        <f>IF($V$1="非表示","",IF(ISERROR(MATCH(S19&amp;"_1",Item_Calc!$M:$M,0)),"",INDEX(Item_Calc!$1:$1048576,MATCH(S19&amp;"_1",Item_Calc!$M:$M,0),15)))</f>
        <v>10:00_1/21_項目1</v>
      </c>
      <c r="T20" s="214"/>
      <c r="U20" s="215"/>
      <c r="W20" s="1" t="str">
        <f ca="1">IF(INDEX(Holiday!$E:$E,ROW(),1)=0,"",INDEX(Holiday!$E:$E,ROW(),1))</f>
        <v/>
      </c>
    </row>
    <row r="21" spans="1:23" ht="15" customHeight="1" x14ac:dyDescent="0.15">
      <c r="A21" s="213" t="str">
        <f>IF($V$1="非表示","",IF(ISERROR(MATCH(A19&amp;"_2",Item_Calc!$M:$M,0)),"",INDEX(Item_Calc!$1:$1048576,MATCH(A19&amp;"_2",Item_Calc!$M:$M,0),15)))</f>
        <v/>
      </c>
      <c r="B21" s="214"/>
      <c r="C21" s="215"/>
      <c r="D21" s="213" t="str">
        <f>IF($V$1="非表示","",IF(ISERROR(MATCH(D19&amp;"_2",Item_Calc!$M:$M,0)),"",INDEX(Item_Calc!$1:$1048576,MATCH(D19&amp;"_2",Item_Calc!$M:$M,0),15)))</f>
        <v/>
      </c>
      <c r="E21" s="214"/>
      <c r="F21" s="215"/>
      <c r="G21" s="213" t="str">
        <f>IF($V$1="非表示","",IF(ISERROR(MATCH(G19&amp;"_2",Item_Calc!$M:$M,0)),"",INDEX(Item_Calc!$1:$1048576,MATCH(G19&amp;"_2",Item_Calc!$M:$M,0),15)))</f>
        <v/>
      </c>
      <c r="H21" s="214"/>
      <c r="I21" s="215"/>
      <c r="J21" s="213" t="str">
        <f>IF($V$1="非表示","",IF(ISERROR(MATCH(J19&amp;"_2",Item_Calc!$M:$M,0)),"",INDEX(Item_Calc!$1:$1048576,MATCH(J19&amp;"_2",Item_Calc!$M:$M,0),15)))</f>
        <v/>
      </c>
      <c r="K21" s="214"/>
      <c r="L21" s="215"/>
      <c r="M21" s="213" t="str">
        <f>IF($V$1="非表示","",IF(ISERROR(MATCH(M19&amp;"_2",Item_Calc!$M:$M,0)),"",INDEX(Item_Calc!$1:$1048576,MATCH(M19&amp;"_2",Item_Calc!$M:$M,0),15)))</f>
        <v/>
      </c>
      <c r="N21" s="214"/>
      <c r="O21" s="215"/>
      <c r="P21" s="213" t="str">
        <f>IF($V$1="非表示","",IF(ISERROR(MATCH(P19&amp;"_2",Item_Calc!$M:$M,0)),"",INDEX(Item_Calc!$1:$1048576,MATCH(P19&amp;"_2",Item_Calc!$M:$M,0),15)))</f>
        <v/>
      </c>
      <c r="Q21" s="214"/>
      <c r="R21" s="215"/>
      <c r="S21" s="213" t="str">
        <f>IF($V$1="非表示","",IF(ISERROR(MATCH(S19&amp;"_2",Item_Calc!$M:$M,0)),"",INDEX(Item_Calc!$1:$1048576,MATCH(S19&amp;"_2",Item_Calc!$M:$M,0),15)))</f>
        <v/>
      </c>
      <c r="T21" s="214"/>
      <c r="U21" s="215"/>
      <c r="W21" s="1">
        <f ca="1">IF(INDEX(Holiday!$E:$E,ROW(),1)=0,"",INDEX(Holiday!$E:$E,ROW(),1))</f>
        <v>40662</v>
      </c>
    </row>
    <row r="22" spans="1:23" ht="15" customHeight="1" x14ac:dyDescent="0.15">
      <c r="A22" s="213" t="str">
        <f>IF($V$1="非表示","",IF(ISERROR(MATCH(A19&amp;"_3",Item_Calc!$M:$M,0)),"",INDEX(Item_Calc!$1:$1048576,MATCH(A19&amp;"_3",Item_Calc!$M:$M,0),15)))</f>
        <v/>
      </c>
      <c r="B22" s="214"/>
      <c r="C22" s="215"/>
      <c r="D22" s="213" t="str">
        <f>IF($V$1="非表示","",IF(ISERROR(MATCH(D19&amp;"_3",Item_Calc!$M:$M,0)),"",INDEX(Item_Calc!$1:$1048576,MATCH(D19&amp;"_3",Item_Calc!$M:$M,0),15)))</f>
        <v/>
      </c>
      <c r="E22" s="214"/>
      <c r="F22" s="215"/>
      <c r="G22" s="213" t="str">
        <f>IF($V$1="非表示","",IF(ISERROR(MATCH(G19&amp;"_3",Item_Calc!$M:$M,0)),"",INDEX(Item_Calc!$1:$1048576,MATCH(G19&amp;"_3",Item_Calc!$M:$M,0),15)))</f>
        <v/>
      </c>
      <c r="H22" s="214"/>
      <c r="I22" s="215"/>
      <c r="J22" s="213" t="str">
        <f>IF($V$1="非表示","",IF(ISERROR(MATCH(J19&amp;"_3",Item_Calc!$M:$M,0)),"",INDEX(Item_Calc!$1:$1048576,MATCH(J19&amp;"_3",Item_Calc!$M:$M,0),15)))</f>
        <v/>
      </c>
      <c r="K22" s="214"/>
      <c r="L22" s="215"/>
      <c r="M22" s="213" t="str">
        <f>IF($V$1="非表示","",IF(ISERROR(MATCH(M19&amp;"_3",Item_Calc!$M:$M,0)),"",INDEX(Item_Calc!$1:$1048576,MATCH(M19&amp;"_3",Item_Calc!$M:$M,0),15)))</f>
        <v/>
      </c>
      <c r="N22" s="214"/>
      <c r="O22" s="215"/>
      <c r="P22" s="213" t="str">
        <f>IF($V$1="非表示","",IF(ISERROR(MATCH(P19&amp;"_3",Item_Calc!$M:$M,0)),"",INDEX(Item_Calc!$1:$1048576,MATCH(P19&amp;"_3",Item_Calc!$M:$M,0),15)))</f>
        <v/>
      </c>
      <c r="Q22" s="214"/>
      <c r="R22" s="215"/>
      <c r="S22" s="213" t="str">
        <f>IF($V$1="非表示","",IF(ISERROR(MATCH(S19&amp;"_3",Item_Calc!$M:$M,0)),"",INDEX(Item_Calc!$1:$1048576,MATCH(S19&amp;"_3",Item_Calc!$M:$M,0),15)))</f>
        <v/>
      </c>
      <c r="T22" s="214"/>
      <c r="U22" s="215"/>
      <c r="W22" s="1" t="str">
        <f ca="1">IF(INDEX(Holiday!$E:$E,ROW(),1)=0,"",INDEX(Holiday!$E:$E,ROW(),1))</f>
        <v/>
      </c>
    </row>
    <row r="23" spans="1:23" ht="50.1" customHeight="1" x14ac:dyDescent="0.15">
      <c r="A23" s="237">
        <f>S19+1</f>
        <v>40930</v>
      </c>
      <c r="B23" s="238"/>
      <c r="C23" s="239"/>
      <c r="D23" s="228">
        <f>A23+1</f>
        <v>40931</v>
      </c>
      <c r="E23" s="228"/>
      <c r="F23" s="228"/>
      <c r="G23" s="227">
        <f>D23+1</f>
        <v>40932</v>
      </c>
      <c r="H23" s="228"/>
      <c r="I23" s="229"/>
      <c r="J23" s="228">
        <f>G23+1</f>
        <v>40933</v>
      </c>
      <c r="K23" s="228"/>
      <c r="L23" s="228"/>
      <c r="M23" s="227">
        <f>J23+1</f>
        <v>40934</v>
      </c>
      <c r="N23" s="228"/>
      <c r="O23" s="229"/>
      <c r="P23" s="228">
        <f>M23+1</f>
        <v>40935</v>
      </c>
      <c r="Q23" s="228"/>
      <c r="R23" s="228"/>
      <c r="S23" s="234">
        <f>P23+1</f>
        <v>40936</v>
      </c>
      <c r="T23" s="235"/>
      <c r="U23" s="236"/>
      <c r="W23" s="1" t="str">
        <f ca="1">IF(INDEX(Holiday!$E:$E,ROW(),1)=0,"",INDEX(Holiday!$E:$E,ROW(),1))</f>
        <v/>
      </c>
    </row>
    <row r="24" spans="1:23" ht="15" customHeight="1" x14ac:dyDescent="0.15">
      <c r="A24" s="213" t="str">
        <f>IF($V$1="非表示","",IF(ISERROR(MATCH(A23&amp;"_1",Item_Calc!$M:$M,0)),"",INDEX(Item_Calc!$1:$1048576,MATCH(A23&amp;"_1",Item_Calc!$M:$M,0),15)))</f>
        <v>10:00_1/22_項目1</v>
      </c>
      <c r="B24" s="214"/>
      <c r="C24" s="215"/>
      <c r="D24" s="213" t="str">
        <f>IF($V$1="非表示","",IF(ISERROR(MATCH(D23&amp;"_1",Item_Calc!$M:$M,0)),"",INDEX(Item_Calc!$1:$1048576,MATCH(D23&amp;"_1",Item_Calc!$M:$M,0),15)))</f>
        <v>10:00_1/23_項目1</v>
      </c>
      <c r="E24" s="214"/>
      <c r="F24" s="215"/>
      <c r="G24" s="213" t="str">
        <f>IF($V$1="非表示","",IF(ISERROR(MATCH(G23&amp;"_1",Item_Calc!$M:$M,0)),"",INDEX(Item_Calc!$1:$1048576,MATCH(G23&amp;"_1",Item_Calc!$M:$M,0),15)))</f>
        <v>10:00_1/24_項目1</v>
      </c>
      <c r="H24" s="214"/>
      <c r="I24" s="215"/>
      <c r="J24" s="213" t="str">
        <f>IF($V$1="非表示","",IF(ISERROR(MATCH(J23&amp;"_1",Item_Calc!$M:$M,0)),"",INDEX(Item_Calc!$1:$1048576,MATCH(J23&amp;"_1",Item_Calc!$M:$M,0),15)))</f>
        <v>10:00_1/25_項目1</v>
      </c>
      <c r="K24" s="214"/>
      <c r="L24" s="215"/>
      <c r="M24" s="213" t="str">
        <f>IF($V$1="非表示","",IF(ISERROR(MATCH(M23&amp;"_1",Item_Calc!$M:$M,0)),"",INDEX(Item_Calc!$1:$1048576,MATCH(M23&amp;"_1",Item_Calc!$M:$M,0),15)))</f>
        <v/>
      </c>
      <c r="N24" s="214"/>
      <c r="O24" s="215"/>
      <c r="P24" s="213" t="str">
        <f>IF($V$1="非表示","",IF(ISERROR(MATCH(P23&amp;"_1",Item_Calc!$M:$M,0)),"",INDEX(Item_Calc!$1:$1048576,MATCH(P23&amp;"_1",Item_Calc!$M:$M,0),15)))</f>
        <v/>
      </c>
      <c r="Q24" s="214"/>
      <c r="R24" s="215"/>
      <c r="S24" s="213" t="str">
        <f>IF($V$1="非表示","",IF(ISERROR(MATCH(S23&amp;"_1",Item_Calc!$M:$M,0)),"",INDEX(Item_Calc!$1:$1048576,MATCH(S23&amp;"_1",Item_Calc!$M:$M,0),15)))</f>
        <v/>
      </c>
      <c r="T24" s="214"/>
      <c r="U24" s="215"/>
      <c r="W24" s="1">
        <f ca="1">IF(INDEX(Holiday!$E:$E,ROW(),1)=0,"",INDEX(Holiday!$E:$E,ROW(),1))</f>
        <v>40666</v>
      </c>
    </row>
    <row r="25" spans="1:23" ht="15" customHeight="1" x14ac:dyDescent="0.15">
      <c r="A25" s="213" t="str">
        <f>IF($V$1="非表示","",IF(ISERROR(MATCH(A23&amp;"_2",Item_Calc!$M:$M,0)),"",INDEX(Item_Calc!$1:$1048576,MATCH(A23&amp;"_2",Item_Calc!$M:$M,0),15)))</f>
        <v/>
      </c>
      <c r="B25" s="214"/>
      <c r="C25" s="215"/>
      <c r="D25" s="213" t="str">
        <f>IF($V$1="非表示","",IF(ISERROR(MATCH(D23&amp;"_2",Item_Calc!$M:$M,0)),"",INDEX(Item_Calc!$1:$1048576,MATCH(D23&amp;"_2",Item_Calc!$M:$M,0),15)))</f>
        <v/>
      </c>
      <c r="E25" s="214"/>
      <c r="F25" s="215"/>
      <c r="G25" s="213" t="str">
        <f>IF($V$1="非表示","",IF(ISERROR(MATCH(G23&amp;"_2",Item_Calc!$M:$M,0)),"",INDEX(Item_Calc!$1:$1048576,MATCH(G23&amp;"_2",Item_Calc!$M:$M,0),15)))</f>
        <v/>
      </c>
      <c r="H25" s="214"/>
      <c r="I25" s="215"/>
      <c r="J25" s="213" t="str">
        <f>IF($V$1="非表示","",IF(ISERROR(MATCH(J23&amp;"_2",Item_Calc!$M:$M,0)),"",INDEX(Item_Calc!$1:$1048576,MATCH(J23&amp;"_2",Item_Calc!$M:$M,0),15)))</f>
        <v/>
      </c>
      <c r="K25" s="214"/>
      <c r="L25" s="215"/>
      <c r="M25" s="213" t="str">
        <f>IF($V$1="非表示","",IF(ISERROR(MATCH(M23&amp;"_2",Item_Calc!$M:$M,0)),"",INDEX(Item_Calc!$1:$1048576,MATCH(M23&amp;"_2",Item_Calc!$M:$M,0),15)))</f>
        <v/>
      </c>
      <c r="N25" s="214"/>
      <c r="O25" s="215"/>
      <c r="P25" s="213" t="str">
        <f>IF($V$1="非表示","",IF(ISERROR(MATCH(P23&amp;"_2",Item_Calc!$M:$M,0)),"",INDEX(Item_Calc!$1:$1048576,MATCH(P23&amp;"_2",Item_Calc!$M:$M,0),15)))</f>
        <v/>
      </c>
      <c r="Q25" s="214"/>
      <c r="R25" s="215"/>
      <c r="S25" s="213" t="str">
        <f>IF($V$1="非表示","",IF(ISERROR(MATCH(S23&amp;"_2",Item_Calc!$M:$M,0)),"",INDEX(Item_Calc!$1:$1048576,MATCH(S23&amp;"_2",Item_Calc!$M:$M,0),15)))</f>
        <v/>
      </c>
      <c r="T25" s="214"/>
      <c r="U25" s="215"/>
      <c r="W25" s="1">
        <f ca="1">IF(INDEX(Holiday!$E:$E,ROW(),1)=0,"",INDEX(Holiday!$E:$E,ROW(),1))</f>
        <v>40667</v>
      </c>
    </row>
    <row r="26" spans="1:23" ht="15" customHeight="1" x14ac:dyDescent="0.15">
      <c r="A26" s="213" t="str">
        <f>IF($V$1="非表示","",IF(ISERROR(MATCH(A23&amp;"_3",Item_Calc!$M:$M,0)),"",INDEX(Item_Calc!$1:$1048576,MATCH(A23&amp;"_3",Item_Calc!$M:$M,0),15)))</f>
        <v/>
      </c>
      <c r="B26" s="214"/>
      <c r="C26" s="215"/>
      <c r="D26" s="213" t="str">
        <f>IF($V$1="非表示","",IF(ISERROR(MATCH(D23&amp;"_3",Item_Calc!$M:$M,0)),"",INDEX(Item_Calc!$1:$1048576,MATCH(D23&amp;"_3",Item_Calc!$M:$M,0),15)))</f>
        <v/>
      </c>
      <c r="E26" s="214"/>
      <c r="F26" s="215"/>
      <c r="G26" s="213" t="str">
        <f>IF($V$1="非表示","",IF(ISERROR(MATCH(G23&amp;"_3",Item_Calc!$M:$M,0)),"",INDEX(Item_Calc!$1:$1048576,MATCH(G23&amp;"_3",Item_Calc!$M:$M,0),15)))</f>
        <v/>
      </c>
      <c r="H26" s="214"/>
      <c r="I26" s="215"/>
      <c r="J26" s="213" t="str">
        <f>IF($V$1="非表示","",IF(ISERROR(MATCH(J23&amp;"_3",Item_Calc!$M:$M,0)),"",INDEX(Item_Calc!$1:$1048576,MATCH(J23&amp;"_3",Item_Calc!$M:$M,0),15)))</f>
        <v/>
      </c>
      <c r="K26" s="214"/>
      <c r="L26" s="215"/>
      <c r="M26" s="213" t="str">
        <f>IF($V$1="非表示","",IF(ISERROR(MATCH(M23&amp;"_3",Item_Calc!$M:$M,0)),"",INDEX(Item_Calc!$1:$1048576,MATCH(M23&amp;"_3",Item_Calc!$M:$M,0),15)))</f>
        <v/>
      </c>
      <c r="N26" s="214"/>
      <c r="O26" s="215"/>
      <c r="P26" s="213" t="str">
        <f>IF($V$1="非表示","",IF(ISERROR(MATCH(P23&amp;"_3",Item_Calc!$M:$M,0)),"",INDEX(Item_Calc!$1:$1048576,MATCH(P23&amp;"_3",Item_Calc!$M:$M,0),15)))</f>
        <v/>
      </c>
      <c r="Q26" s="214"/>
      <c r="R26" s="215"/>
      <c r="S26" s="213" t="str">
        <f>IF($V$1="非表示","",IF(ISERROR(MATCH(S23&amp;"_3",Item_Calc!$M:$M,0)),"",INDEX(Item_Calc!$1:$1048576,MATCH(S23&amp;"_3",Item_Calc!$M:$M,0),15)))</f>
        <v/>
      </c>
      <c r="T26" s="214"/>
      <c r="U26" s="215"/>
      <c r="W26" s="1">
        <f ca="1">IF(INDEX(Holiday!$E:$E,ROW(),1)=0,"",INDEX(Holiday!$E:$E,ROW(),1))</f>
        <v>40668</v>
      </c>
    </row>
    <row r="27" spans="1:23" ht="50.1" customHeight="1" x14ac:dyDescent="0.15">
      <c r="A27" s="237">
        <f>S23+1</f>
        <v>40937</v>
      </c>
      <c r="B27" s="238"/>
      <c r="C27" s="239"/>
      <c r="D27" s="228">
        <f>A27+1</f>
        <v>40938</v>
      </c>
      <c r="E27" s="228"/>
      <c r="F27" s="228"/>
      <c r="G27" s="227">
        <f>D27+1</f>
        <v>40939</v>
      </c>
      <c r="H27" s="228"/>
      <c r="I27" s="229"/>
      <c r="J27" s="228">
        <f>G27+1</f>
        <v>40940</v>
      </c>
      <c r="K27" s="228"/>
      <c r="L27" s="228"/>
      <c r="M27" s="227">
        <f>J27+1</f>
        <v>40941</v>
      </c>
      <c r="N27" s="228"/>
      <c r="O27" s="229"/>
      <c r="P27" s="228">
        <f>M27+1</f>
        <v>40942</v>
      </c>
      <c r="Q27" s="228"/>
      <c r="R27" s="228"/>
      <c r="S27" s="234">
        <f>P27+1</f>
        <v>40943</v>
      </c>
      <c r="T27" s="235"/>
      <c r="U27" s="236"/>
      <c r="W27" s="1" t="str">
        <f ca="1">IF(INDEX(Holiday!$E:$E,ROW(),1)=0,"",INDEX(Holiday!$E:$E,ROW(),1))</f>
        <v/>
      </c>
    </row>
    <row r="28" spans="1:23" ht="15" customHeight="1" x14ac:dyDescent="0.15">
      <c r="A28" s="213" t="str">
        <f>IF($V$1="非表示","",IF(ISERROR(MATCH(A27&amp;"_1",Item_Calc!$M:$M,0)),"",INDEX(Item_Calc!$1:$1048576,MATCH(A27&amp;"_1",Item_Calc!$M:$M,0),15)))</f>
        <v/>
      </c>
      <c r="B28" s="214"/>
      <c r="C28" s="215"/>
      <c r="D28" s="213" t="str">
        <f>IF($V$1="非表示","",IF(ISERROR(MATCH(D27&amp;"_1",Item_Calc!$M:$M,0)),"",INDEX(Item_Calc!$1:$1048576,MATCH(D27&amp;"_1",Item_Calc!$M:$M,0),15)))</f>
        <v/>
      </c>
      <c r="E28" s="214"/>
      <c r="F28" s="215"/>
      <c r="G28" s="213" t="str">
        <f>IF($V$1="非表示","",IF(ISERROR(MATCH(G27&amp;"_1",Item_Calc!$M:$M,0)),"",INDEX(Item_Calc!$1:$1048576,MATCH(G27&amp;"_1",Item_Calc!$M:$M,0),15)))</f>
        <v/>
      </c>
      <c r="H28" s="214"/>
      <c r="I28" s="215"/>
      <c r="J28" s="213" t="str">
        <f>IF($V$1="非表示","",IF(ISERROR(MATCH(J27&amp;"_1",Item_Calc!$M:$M,0)),"",INDEX(Item_Calc!$1:$1048576,MATCH(J27&amp;"_1",Item_Calc!$M:$M,0),15)))</f>
        <v/>
      </c>
      <c r="K28" s="214"/>
      <c r="L28" s="215"/>
      <c r="M28" s="213" t="str">
        <f>IF($V$1="非表示","",IF(ISERROR(MATCH(M27&amp;"_1",Item_Calc!$M:$M,0)),"",INDEX(Item_Calc!$1:$1048576,MATCH(M27&amp;"_1",Item_Calc!$M:$M,0),15)))</f>
        <v/>
      </c>
      <c r="N28" s="214"/>
      <c r="O28" s="215"/>
      <c r="P28" s="213" t="str">
        <f>IF($V$1="非表示","",IF(ISERROR(MATCH(P27&amp;"_1",Item_Calc!$M:$M,0)),"",INDEX(Item_Calc!$1:$1048576,MATCH(P27&amp;"_1",Item_Calc!$M:$M,0),15)))</f>
        <v/>
      </c>
      <c r="Q28" s="214"/>
      <c r="R28" s="215"/>
      <c r="S28" s="213" t="str">
        <f>IF($V$1="非表示","",IF(ISERROR(MATCH(S27&amp;"_1",Item_Calc!$M:$M,0)),"",INDEX(Item_Calc!$1:$1048576,MATCH(S27&amp;"_1",Item_Calc!$M:$M,0),15)))</f>
        <v/>
      </c>
      <c r="T28" s="214"/>
      <c r="U28" s="215"/>
      <c r="W28" s="1">
        <f ca="1">IF(INDEX(Holiday!$E:$E,ROW(),1)=0,"",INDEX(Holiday!$E:$E,ROW(),1))</f>
        <v>40742</v>
      </c>
    </row>
    <row r="29" spans="1:23" ht="15" customHeight="1" x14ac:dyDescent="0.15">
      <c r="A29" s="213" t="str">
        <f>IF($V$1="非表示","",IF(ISERROR(MATCH(A27&amp;"_2",Item_Calc!$M:$M,0)),"",INDEX(Item_Calc!$1:$1048576,MATCH(A27&amp;"_2",Item_Calc!$M:$M,0),15)))</f>
        <v/>
      </c>
      <c r="B29" s="214"/>
      <c r="C29" s="215"/>
      <c r="D29" s="213" t="str">
        <f>IF($V$1="非表示","",IF(ISERROR(MATCH(D27&amp;"_2",Item_Calc!$M:$M,0)),"",INDEX(Item_Calc!$1:$1048576,MATCH(D27&amp;"_2",Item_Calc!$M:$M,0),15)))</f>
        <v/>
      </c>
      <c r="E29" s="214"/>
      <c r="F29" s="215"/>
      <c r="G29" s="213" t="str">
        <f>IF($V$1="非表示","",IF(ISERROR(MATCH(G27&amp;"_2",Item_Calc!$M:$M,0)),"",INDEX(Item_Calc!$1:$1048576,MATCH(G27&amp;"_2",Item_Calc!$M:$M,0),15)))</f>
        <v/>
      </c>
      <c r="H29" s="214"/>
      <c r="I29" s="215"/>
      <c r="J29" s="213" t="str">
        <f>IF($V$1="非表示","",IF(ISERROR(MATCH(J27&amp;"_2",Item_Calc!$M:$M,0)),"",INDEX(Item_Calc!$1:$1048576,MATCH(J27&amp;"_2",Item_Calc!$M:$M,0),15)))</f>
        <v/>
      </c>
      <c r="K29" s="214"/>
      <c r="L29" s="215"/>
      <c r="M29" s="213" t="str">
        <f>IF($V$1="非表示","",IF(ISERROR(MATCH(M27&amp;"_2",Item_Calc!$M:$M,0)),"",INDEX(Item_Calc!$1:$1048576,MATCH(M27&amp;"_2",Item_Calc!$M:$M,0),15)))</f>
        <v/>
      </c>
      <c r="N29" s="214"/>
      <c r="O29" s="215"/>
      <c r="P29" s="213" t="str">
        <f>IF($V$1="非表示","",IF(ISERROR(MATCH(P27&amp;"_2",Item_Calc!$M:$M,0)),"",INDEX(Item_Calc!$1:$1048576,MATCH(P27&amp;"_2",Item_Calc!$M:$M,0),15)))</f>
        <v/>
      </c>
      <c r="Q29" s="214"/>
      <c r="R29" s="215"/>
      <c r="S29" s="213" t="str">
        <f>IF($V$1="非表示","",IF(ISERROR(MATCH(S27&amp;"_2",Item_Calc!$M:$M,0)),"",INDEX(Item_Calc!$1:$1048576,MATCH(S27&amp;"_2",Item_Calc!$M:$M,0),15)))</f>
        <v/>
      </c>
      <c r="T29" s="214"/>
      <c r="U29" s="215"/>
      <c r="W29" s="1" t="str">
        <f ca="1">IF(INDEX(Holiday!$E:$E,ROW(),1)=0,"",INDEX(Holiday!$E:$E,ROW(),1))</f>
        <v/>
      </c>
    </row>
    <row r="30" spans="1:23" ht="15" customHeight="1" x14ac:dyDescent="0.15">
      <c r="A30" s="213" t="str">
        <f>IF($V$1="非表示","",IF(ISERROR(MATCH(A27&amp;"_3",Item_Calc!$M:$M,0)),"",INDEX(Item_Calc!$1:$1048576,MATCH(A27&amp;"_3",Item_Calc!$M:$M,0),15)))</f>
        <v/>
      </c>
      <c r="B30" s="214"/>
      <c r="C30" s="215"/>
      <c r="D30" s="213" t="str">
        <f>IF($V$1="非表示","",IF(ISERROR(MATCH(D27&amp;"_3",Item_Calc!$M:$M,0)),"",INDEX(Item_Calc!$1:$1048576,MATCH(D27&amp;"_3",Item_Calc!$M:$M,0),15)))</f>
        <v/>
      </c>
      <c r="E30" s="214"/>
      <c r="F30" s="215"/>
      <c r="G30" s="213" t="str">
        <f>IF($V$1="非表示","",IF(ISERROR(MATCH(G27&amp;"_3",Item_Calc!$M:$M,0)),"",INDEX(Item_Calc!$1:$1048576,MATCH(G27&amp;"_3",Item_Calc!$M:$M,0),15)))</f>
        <v/>
      </c>
      <c r="H30" s="214"/>
      <c r="I30" s="215"/>
      <c r="J30" s="213" t="str">
        <f>IF($V$1="非表示","",IF(ISERROR(MATCH(J27&amp;"_3",Item_Calc!$M:$M,0)),"",INDEX(Item_Calc!$1:$1048576,MATCH(J27&amp;"_3",Item_Calc!$M:$M,0),15)))</f>
        <v/>
      </c>
      <c r="K30" s="214"/>
      <c r="L30" s="215"/>
      <c r="M30" s="213" t="str">
        <f>IF($V$1="非表示","",IF(ISERROR(MATCH(M27&amp;"_3",Item_Calc!$M:$M,0)),"",INDEX(Item_Calc!$1:$1048576,MATCH(M27&amp;"_3",Item_Calc!$M:$M,0),15)))</f>
        <v/>
      </c>
      <c r="N30" s="214"/>
      <c r="O30" s="215"/>
      <c r="P30" s="213" t="str">
        <f>IF($V$1="非表示","",IF(ISERROR(MATCH(P27&amp;"_3",Item_Calc!$M:$M,0)),"",INDEX(Item_Calc!$1:$1048576,MATCH(P27&amp;"_3",Item_Calc!$M:$M,0),15)))</f>
        <v/>
      </c>
      <c r="Q30" s="214"/>
      <c r="R30" s="215"/>
      <c r="S30" s="213" t="str">
        <f>IF($V$1="非表示","",IF(ISERROR(MATCH(S27&amp;"_3",Item_Calc!$M:$M,0)),"",INDEX(Item_Calc!$1:$1048576,MATCH(S27&amp;"_3",Item_Calc!$M:$M,0),15)))</f>
        <v/>
      </c>
      <c r="T30" s="214"/>
      <c r="U30" s="215"/>
      <c r="W30" s="1">
        <f ca="1">IF(INDEX(Holiday!$E:$E,ROW(),1)=0,"",INDEX(Holiday!$E:$E,ROW(),1))</f>
        <v>40805</v>
      </c>
    </row>
    <row r="31" spans="1:23" ht="50.1" customHeight="1" x14ac:dyDescent="0.15">
      <c r="A31" s="237">
        <f>S27+1</f>
        <v>40944</v>
      </c>
      <c r="B31" s="238"/>
      <c r="C31" s="239"/>
      <c r="D31" s="228">
        <f>A31+1</f>
        <v>40945</v>
      </c>
      <c r="E31" s="228"/>
      <c r="F31" s="228"/>
      <c r="G31" s="227">
        <f>D31+1</f>
        <v>40946</v>
      </c>
      <c r="H31" s="228"/>
      <c r="I31" s="229"/>
      <c r="J31" s="228">
        <f>G31+1</f>
        <v>40947</v>
      </c>
      <c r="K31" s="228"/>
      <c r="L31" s="228"/>
      <c r="M31" s="227">
        <f>J31+1</f>
        <v>40948</v>
      </c>
      <c r="N31" s="228"/>
      <c r="O31" s="229"/>
      <c r="P31" s="228">
        <f>M31+1</f>
        <v>40949</v>
      </c>
      <c r="Q31" s="228"/>
      <c r="R31" s="228"/>
      <c r="S31" s="234">
        <f>P31+1</f>
        <v>40950</v>
      </c>
      <c r="T31" s="235"/>
      <c r="U31" s="236"/>
      <c r="W31" s="1" t="str">
        <f ca="1">IF(INDEX(Holiday!$E:$E,ROW(),1)=0,"",INDEX(Holiday!$E:$E,ROW(),1))</f>
        <v/>
      </c>
    </row>
    <row r="32" spans="1:23" ht="15" customHeight="1" x14ac:dyDescent="0.15">
      <c r="A32" s="213" t="str">
        <f>IF($V$1="非表示","",IF(ISERROR(MATCH(A31&amp;"_1",Item_Calc!$M:$M,0)),"",INDEX(Item_Calc!$1:$1048576,MATCH(A31&amp;"_1",Item_Calc!$M:$M,0),15)))</f>
        <v/>
      </c>
      <c r="B32" s="214"/>
      <c r="C32" s="215"/>
      <c r="D32" s="213" t="str">
        <f>IF($V$1="非表示","",IF(ISERROR(MATCH(D31&amp;"_1",Item_Calc!$M:$M,0)),"",INDEX(Item_Calc!$1:$1048576,MATCH(D31&amp;"_1",Item_Calc!$M:$M,0),15)))</f>
        <v/>
      </c>
      <c r="E32" s="214"/>
      <c r="F32" s="215"/>
      <c r="G32" s="213" t="str">
        <f>IF($V$1="非表示","",IF(ISERROR(MATCH(G31&amp;"_1",Item_Calc!$M:$M,0)),"",INDEX(Item_Calc!$1:$1048576,MATCH(G31&amp;"_1",Item_Calc!$M:$M,0),15)))</f>
        <v/>
      </c>
      <c r="H32" s="214"/>
      <c r="I32" s="215"/>
      <c r="J32" s="213" t="str">
        <f>IF($V$1="非表示","",IF(ISERROR(MATCH(J31&amp;"_1",Item_Calc!$M:$M,0)),"",INDEX(Item_Calc!$1:$1048576,MATCH(J31&amp;"_1",Item_Calc!$M:$M,0),15)))</f>
        <v/>
      </c>
      <c r="K32" s="214"/>
      <c r="L32" s="215"/>
      <c r="M32" s="213" t="str">
        <f>IF($V$1="非表示","",IF(ISERROR(MATCH(M31&amp;"_1",Item_Calc!$M:$M,0)),"",INDEX(Item_Calc!$1:$1048576,MATCH(M31&amp;"_1",Item_Calc!$M:$M,0),15)))</f>
        <v/>
      </c>
      <c r="N32" s="214"/>
      <c r="O32" s="215"/>
      <c r="P32" s="213" t="str">
        <f>IF($V$1="非表示","",IF(ISERROR(MATCH(P31&amp;"_1",Item_Calc!$M:$M,0)),"",INDEX(Item_Calc!$1:$1048576,MATCH(P31&amp;"_1",Item_Calc!$M:$M,0),15)))</f>
        <v/>
      </c>
      <c r="Q32" s="214"/>
      <c r="R32" s="215"/>
      <c r="S32" s="213" t="str">
        <f>IF($V$1="非表示","",IF(ISERROR(MATCH(S31&amp;"_1",Item_Calc!$M:$M,0)),"",INDEX(Item_Calc!$1:$1048576,MATCH(S31&amp;"_1",Item_Calc!$M:$M,0),15)))</f>
        <v/>
      </c>
      <c r="T32" s="214"/>
      <c r="U32" s="215"/>
      <c r="W32" s="1">
        <f ca="1">IF(INDEX(Holiday!$E:$E,ROW(),1)=0,"",INDEX(Holiday!$E:$E,ROW(),1))</f>
        <v>40809</v>
      </c>
    </row>
    <row r="33" spans="1:23" ht="15" customHeight="1" x14ac:dyDescent="0.15">
      <c r="A33" s="213" t="str">
        <f>IF($V$1="非表示","",IF(ISERROR(MATCH(A31&amp;"_2",Item_Calc!$M:$M,0)),"",INDEX(Item_Calc!$1:$1048576,MATCH(A31&amp;"_2",Item_Calc!$M:$M,0),15)))</f>
        <v/>
      </c>
      <c r="B33" s="214"/>
      <c r="C33" s="215"/>
      <c r="D33" s="213" t="str">
        <f>IF($V$1="非表示","",IF(ISERROR(MATCH(D31&amp;"_2",Item_Calc!$M:$M,0)),"",INDEX(Item_Calc!$1:$1048576,MATCH(D31&amp;"_2",Item_Calc!$M:$M,0),15)))</f>
        <v/>
      </c>
      <c r="E33" s="214"/>
      <c r="F33" s="215"/>
      <c r="G33" s="213" t="str">
        <f>IF($V$1="非表示","",IF(ISERROR(MATCH(G31&amp;"_2",Item_Calc!$M:$M,0)),"",INDEX(Item_Calc!$1:$1048576,MATCH(G31&amp;"_2",Item_Calc!$M:$M,0),15)))</f>
        <v/>
      </c>
      <c r="H33" s="214"/>
      <c r="I33" s="215"/>
      <c r="J33" s="213" t="str">
        <f>IF($V$1="非表示","",IF(ISERROR(MATCH(J31&amp;"_2",Item_Calc!$M:$M,0)),"",INDEX(Item_Calc!$1:$1048576,MATCH(J31&amp;"_2",Item_Calc!$M:$M,0),15)))</f>
        <v/>
      </c>
      <c r="K33" s="214"/>
      <c r="L33" s="215"/>
      <c r="M33" s="213" t="str">
        <f>IF($V$1="非表示","",IF(ISERROR(MATCH(M31&amp;"_2",Item_Calc!$M:$M,0)),"",INDEX(Item_Calc!$1:$1048576,MATCH(M31&amp;"_2",Item_Calc!$M:$M,0),15)))</f>
        <v/>
      </c>
      <c r="N33" s="214"/>
      <c r="O33" s="215"/>
      <c r="P33" s="213" t="str">
        <f>IF($V$1="非表示","",IF(ISERROR(MATCH(P31&amp;"_2",Item_Calc!$M:$M,0)),"",INDEX(Item_Calc!$1:$1048576,MATCH(P31&amp;"_2",Item_Calc!$M:$M,0),15)))</f>
        <v/>
      </c>
      <c r="Q33" s="214"/>
      <c r="R33" s="215"/>
      <c r="S33" s="213" t="str">
        <f>IF($V$1="非表示","",IF(ISERROR(MATCH(S31&amp;"_2",Item_Calc!$M:$M,0)),"",INDEX(Item_Calc!$1:$1048576,MATCH(S31&amp;"_2",Item_Calc!$M:$M,0),15)))</f>
        <v/>
      </c>
      <c r="T33" s="214"/>
      <c r="U33" s="215"/>
      <c r="W33" s="1" t="str">
        <f ca="1">IF(INDEX(Holiday!$E:$E,ROW(),1)=0,"",INDEX(Holiday!$E:$E,ROW(),1))</f>
        <v/>
      </c>
    </row>
    <row r="34" spans="1:23" ht="15" customHeight="1" x14ac:dyDescent="0.15">
      <c r="A34" s="213" t="str">
        <f>IF($V$1="非表示","",IF(ISERROR(MATCH(A31&amp;"_3",Item_Calc!$M:$M,0)),"",INDEX(Item_Calc!$1:$1048576,MATCH(A31&amp;"_3",Item_Calc!$M:$M,0),15)))</f>
        <v/>
      </c>
      <c r="B34" s="214"/>
      <c r="C34" s="215"/>
      <c r="D34" s="213" t="str">
        <f>IF($V$1="非表示","",IF(ISERROR(MATCH(D31&amp;"_3",Item_Calc!$M:$M,0)),"",INDEX(Item_Calc!$1:$1048576,MATCH(D31&amp;"_3",Item_Calc!$M:$M,0),15)))</f>
        <v/>
      </c>
      <c r="E34" s="214"/>
      <c r="F34" s="215"/>
      <c r="G34" s="213" t="str">
        <f>IF($V$1="非表示","",IF(ISERROR(MATCH(G31&amp;"_3",Item_Calc!$M:$M,0)),"",INDEX(Item_Calc!$1:$1048576,MATCH(G31&amp;"_3",Item_Calc!$M:$M,0),15)))</f>
        <v/>
      </c>
      <c r="H34" s="214"/>
      <c r="I34" s="215"/>
      <c r="J34" s="213" t="str">
        <f>IF($V$1="非表示","",IF(ISERROR(MATCH(J31&amp;"_3",Item_Calc!$M:$M,0)),"",INDEX(Item_Calc!$1:$1048576,MATCH(J31&amp;"_3",Item_Calc!$M:$M,0),15)))</f>
        <v/>
      </c>
      <c r="K34" s="214"/>
      <c r="L34" s="215"/>
      <c r="M34" s="213" t="str">
        <f>IF($V$1="非表示","",IF(ISERROR(MATCH(M31&amp;"_3",Item_Calc!$M:$M,0)),"",INDEX(Item_Calc!$1:$1048576,MATCH(M31&amp;"_3",Item_Calc!$M:$M,0),15)))</f>
        <v/>
      </c>
      <c r="N34" s="214"/>
      <c r="O34" s="215"/>
      <c r="P34" s="213" t="str">
        <f>IF($V$1="非表示","",IF(ISERROR(MATCH(P31&amp;"_3",Item_Calc!$M:$M,0)),"",INDEX(Item_Calc!$1:$1048576,MATCH(P31&amp;"_3",Item_Calc!$M:$M,0),15)))</f>
        <v/>
      </c>
      <c r="Q34" s="214"/>
      <c r="R34" s="215"/>
      <c r="S34" s="213" t="str">
        <f>IF($V$1="非表示","",IF(ISERROR(MATCH(S31&amp;"_3",Item_Calc!$M:$M,0)),"",INDEX(Item_Calc!$1:$1048576,MATCH(S31&amp;"_3",Item_Calc!$M:$M,0),15)))</f>
        <v/>
      </c>
      <c r="T34" s="214"/>
      <c r="U34" s="215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ht="15" x14ac:dyDescent="0.15">
      <c r="G36" s="218" t="str">
        <f>IF(INDEX(組織名!$1:$1048576,1,2)=0,"",INDEX(組織名!$1:$1048576,1,2))</f>
        <v>xls-hashimoto</v>
      </c>
      <c r="H36" s="218"/>
      <c r="I36" s="218"/>
      <c r="J36" s="218"/>
      <c r="K36" s="218"/>
      <c r="L36" s="218"/>
      <c r="M36" s="218"/>
      <c r="N36" s="218"/>
      <c r="O36" s="218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183">
    <mergeCell ref="P11:R11"/>
    <mergeCell ref="S11:U11"/>
    <mergeCell ref="A11:C11"/>
    <mergeCell ref="D11:F11"/>
    <mergeCell ref="G11:I11"/>
    <mergeCell ref="J11:L11"/>
    <mergeCell ref="M11:O11"/>
    <mergeCell ref="M15:O15"/>
    <mergeCell ref="P15:R15"/>
    <mergeCell ref="S15:U15"/>
    <mergeCell ref="A19:C19"/>
    <mergeCell ref="D19:F19"/>
    <mergeCell ref="G19:I19"/>
    <mergeCell ref="J19:L19"/>
    <mergeCell ref="M19:O19"/>
    <mergeCell ref="P19:R19"/>
    <mergeCell ref="S19:U19"/>
    <mergeCell ref="A23:C23"/>
    <mergeCell ref="D23:F23"/>
    <mergeCell ref="G15:I15"/>
    <mergeCell ref="J15:L15"/>
    <mergeCell ref="A15:C15"/>
    <mergeCell ref="D15:F15"/>
    <mergeCell ref="A17:C17"/>
    <mergeCell ref="D17:F17"/>
    <mergeCell ref="G17:I17"/>
    <mergeCell ref="J17:L17"/>
    <mergeCell ref="M23:O23"/>
    <mergeCell ref="P23:R23"/>
    <mergeCell ref="S23:U23"/>
    <mergeCell ref="A27:C27"/>
    <mergeCell ref="D27:F27"/>
    <mergeCell ref="G27:I27"/>
    <mergeCell ref="J27:L27"/>
    <mergeCell ref="M27:O27"/>
    <mergeCell ref="P27:R27"/>
    <mergeCell ref="S27:U27"/>
    <mergeCell ref="S31:U31"/>
    <mergeCell ref="A31:C31"/>
    <mergeCell ref="D31:F31"/>
    <mergeCell ref="G31:I31"/>
    <mergeCell ref="J31:L31"/>
    <mergeCell ref="M31:O31"/>
    <mergeCell ref="P31:R31"/>
    <mergeCell ref="A10:C10"/>
    <mergeCell ref="D10:F10"/>
    <mergeCell ref="G10:I10"/>
    <mergeCell ref="J10:L10"/>
    <mergeCell ref="A1:B1"/>
    <mergeCell ref="O1:P1"/>
    <mergeCell ref="C1:E1"/>
    <mergeCell ref="Q1:S1"/>
    <mergeCell ref="H3:N7"/>
    <mergeCell ref="G36:O36"/>
    <mergeCell ref="I8:M8"/>
    <mergeCell ref="I1:M2"/>
    <mergeCell ref="M10:O10"/>
    <mergeCell ref="P10:R10"/>
    <mergeCell ref="S10:U10"/>
    <mergeCell ref="G23:I23"/>
    <mergeCell ref="J23:L23"/>
    <mergeCell ref="S12:U12"/>
    <mergeCell ref="A13:C13"/>
    <mergeCell ref="D13:F13"/>
    <mergeCell ref="G13:I13"/>
    <mergeCell ref="J13:L13"/>
    <mergeCell ref="M13:O13"/>
    <mergeCell ref="P13:R13"/>
    <mergeCell ref="S13:U13"/>
    <mergeCell ref="A12:C12"/>
    <mergeCell ref="D12:F12"/>
    <mergeCell ref="A14:C14"/>
    <mergeCell ref="D14:F14"/>
    <mergeCell ref="G14:I14"/>
    <mergeCell ref="J14:L14"/>
    <mergeCell ref="M12:O12"/>
    <mergeCell ref="P12:R12"/>
    <mergeCell ref="G12:I12"/>
    <mergeCell ref="J12:L12"/>
    <mergeCell ref="M14:O14"/>
    <mergeCell ref="P14:R14"/>
    <mergeCell ref="S14:U14"/>
    <mergeCell ref="A16:C16"/>
    <mergeCell ref="D16:F16"/>
    <mergeCell ref="G16:I16"/>
    <mergeCell ref="J16:L16"/>
    <mergeCell ref="M16:O16"/>
    <mergeCell ref="P16:R16"/>
    <mergeCell ref="S16:U16"/>
    <mergeCell ref="M17:O17"/>
    <mergeCell ref="P17:R17"/>
    <mergeCell ref="S17:U17"/>
    <mergeCell ref="A18:C18"/>
    <mergeCell ref="D18:F18"/>
    <mergeCell ref="G18:I18"/>
    <mergeCell ref="J18:L18"/>
    <mergeCell ref="M18:O18"/>
    <mergeCell ref="P18:R18"/>
    <mergeCell ref="S18:U18"/>
    <mergeCell ref="S20:U20"/>
    <mergeCell ref="A21:C21"/>
    <mergeCell ref="D21:F21"/>
    <mergeCell ref="G21:I21"/>
    <mergeCell ref="J21:L21"/>
    <mergeCell ref="M21:O21"/>
    <mergeCell ref="P21:R21"/>
    <mergeCell ref="S21:U21"/>
    <mergeCell ref="A20:C20"/>
    <mergeCell ref="D20:F20"/>
    <mergeCell ref="A22:C22"/>
    <mergeCell ref="D22:F22"/>
    <mergeCell ref="G22:I22"/>
    <mergeCell ref="J22:L22"/>
    <mergeCell ref="M20:O20"/>
    <mergeCell ref="P20:R20"/>
    <mergeCell ref="G20:I20"/>
    <mergeCell ref="J20:L20"/>
    <mergeCell ref="M22:O22"/>
    <mergeCell ref="P22:R22"/>
    <mergeCell ref="S22:U22"/>
    <mergeCell ref="A24:C24"/>
    <mergeCell ref="D24:F24"/>
    <mergeCell ref="G24:I24"/>
    <mergeCell ref="J24:L24"/>
    <mergeCell ref="M24:O24"/>
    <mergeCell ref="P24:R24"/>
    <mergeCell ref="S24:U24"/>
    <mergeCell ref="S25:U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A28:C28"/>
    <mergeCell ref="D28:F28"/>
    <mergeCell ref="G28:I28"/>
    <mergeCell ref="J28:L28"/>
    <mergeCell ref="M25:O25"/>
    <mergeCell ref="P25:R25"/>
    <mergeCell ref="G25:I25"/>
    <mergeCell ref="J25:L25"/>
    <mergeCell ref="M28:O28"/>
    <mergeCell ref="P28:R28"/>
    <mergeCell ref="S28:U28"/>
    <mergeCell ref="A29:C29"/>
    <mergeCell ref="D29:F29"/>
    <mergeCell ref="G29:I29"/>
    <mergeCell ref="J29:L29"/>
    <mergeCell ref="M29:O29"/>
    <mergeCell ref="P29:R29"/>
    <mergeCell ref="S29:U29"/>
    <mergeCell ref="S30:U30"/>
    <mergeCell ref="A32:C32"/>
    <mergeCell ref="D32:F32"/>
    <mergeCell ref="G32:I32"/>
    <mergeCell ref="J32:L32"/>
    <mergeCell ref="M32:O32"/>
    <mergeCell ref="P32:R32"/>
    <mergeCell ref="S32:U32"/>
    <mergeCell ref="A30:C30"/>
    <mergeCell ref="D30:F30"/>
    <mergeCell ref="A33:C33"/>
    <mergeCell ref="D33:F33"/>
    <mergeCell ref="G33:I33"/>
    <mergeCell ref="J33:L33"/>
    <mergeCell ref="M30:O30"/>
    <mergeCell ref="P30:R30"/>
    <mergeCell ref="G30:I30"/>
    <mergeCell ref="J30:L30"/>
    <mergeCell ref="M33:O33"/>
    <mergeCell ref="P33:R33"/>
    <mergeCell ref="S33:U33"/>
    <mergeCell ref="A34:C34"/>
    <mergeCell ref="D34:F34"/>
    <mergeCell ref="G34:I34"/>
    <mergeCell ref="J34:L34"/>
    <mergeCell ref="M34:O34"/>
    <mergeCell ref="P34:R34"/>
    <mergeCell ref="S34:U34"/>
  </mergeCells>
  <phoneticPr fontId="2"/>
  <conditionalFormatting sqref="A11:U11 A15:U15 A19:U19 A23:U23 A27:U27 A31:U31">
    <cfRule type="expression" dxfId="70" priority="1" stopIfTrue="1">
      <formula>MONTH(A11)&lt;&gt;MONTH($H$3)</formula>
    </cfRule>
    <cfRule type="expression" dxfId="69" priority="2" stopIfTrue="1">
      <formula>AND(MONTH(A11)=MONTH($H$3),NOT(ISERROR(MATCH(A11,$W$1:$W$150,0))))</formula>
    </cfRule>
  </conditionalFormatting>
  <conditionalFormatting sqref="A3:G8">
    <cfRule type="expression" dxfId="68" priority="3" stopIfTrue="1">
      <formula>MONTH(A3)&lt;&gt;MONTH($C$1)</formula>
    </cfRule>
    <cfRule type="expression" dxfId="67" priority="4" stopIfTrue="1">
      <formula>AND(MONTH(A3)=MONTH($C$1),NOT(ISERROR(MATCH(A3,$W$1:$W$150,0))))</formula>
    </cfRule>
  </conditionalFormatting>
  <conditionalFormatting sqref="O3:U8">
    <cfRule type="expression" dxfId="66" priority="5" stopIfTrue="1">
      <formula>MONTH(O3)&lt;&gt;MONTH($Q$1)</formula>
    </cfRule>
    <cfRule type="expression" dxfId="65" priority="6" stopIfTrue="1">
      <formula>AND(MONTH(O3)=MONTH($Q$1),NOT(ISERROR(MATCH(O3,$W$1:$W$150,0))))</formula>
    </cfRule>
  </conditionalFormatting>
  <dataValidations disablePrompts="1" count="1">
    <dataValidation type="list" allowBlank="1" showInputMessage="1" showErrorMessage="1" sqref="V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1026" r:id="rId4" name="SpinButton2">
          <controlPr defaultSize="0" print="0" autoLine="0" linkedCell="Holiday!B1" r:id="rId5">
            <anchor moveWithCells="1">
              <from>
                <xdr:col>12</xdr:col>
                <xdr:colOff>19050</xdr:colOff>
                <xdr:row>0</xdr:row>
                <xdr:rowOff>190500</xdr:rowOff>
              </from>
              <to>
                <xdr:col>14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26" r:id="rId4" name="SpinButton2"/>
      </mc:Fallback>
    </mc:AlternateContent>
    <mc:AlternateContent xmlns:mc="http://schemas.openxmlformats.org/markup-compatibility/2006">
      <mc:Choice Requires="x14">
        <control shapeId="1025" r:id="rId6" name="SpinButton1">
          <controlPr defaultSize="0" print="0" autoLine="0" linkedCell="Holiday!B2" r:id="rId5">
            <anchor moveWithCells="1">
              <from>
                <xdr:col>12</xdr:col>
                <xdr:colOff>19050</xdr:colOff>
                <xdr:row>5</xdr:row>
                <xdr:rowOff>323850</xdr:rowOff>
              </from>
              <to>
                <xdr:col>14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25" r:id="rId6" name="Spin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120"/>
  <sheetViews>
    <sheetView showGridLines="0" view="pageBreakPreview" zoomScaleNormal="100" workbookViewId="0">
      <pane ySplit="10" topLeftCell="A11" activePane="bottomLeft" state="frozen"/>
      <selection pane="bottomLeft" activeCell="A3" sqref="A3:G7"/>
    </sheetView>
  </sheetViews>
  <sheetFormatPr defaultRowHeight="14.25" x14ac:dyDescent="0.15"/>
  <cols>
    <col min="1" max="21" width="4.625" style="3" customWidth="1"/>
    <col min="22" max="22" width="9" style="3"/>
    <col min="23" max="23" width="10.625" style="3" customWidth="1"/>
    <col min="24" max="16384" width="9" style="3"/>
  </cols>
  <sheetData>
    <row r="1" spans="1:23" ht="34.5" customHeight="1" x14ac:dyDescent="0.15">
      <c r="B1" s="220">
        <f>A3</f>
        <v>40909</v>
      </c>
      <c r="C1" s="220"/>
      <c r="D1" s="220"/>
      <c r="E1" s="220"/>
      <c r="F1" s="220"/>
      <c r="G1" s="8"/>
      <c r="H1" s="233">
        <f>J1</f>
        <v>40940</v>
      </c>
      <c r="I1" s="233"/>
      <c r="J1" s="216">
        <f>DATE(YEAR(A3),MONTH(A3)+1,1)</f>
        <v>40940</v>
      </c>
      <c r="K1" s="216"/>
      <c r="L1" s="216"/>
      <c r="M1" s="8"/>
      <c r="N1" s="8"/>
      <c r="O1" s="233">
        <f>Q1</f>
        <v>40969</v>
      </c>
      <c r="P1" s="233"/>
      <c r="Q1" s="216">
        <f>DATE(YEAR(A3),MONTH(A3)+2,1)</f>
        <v>40969</v>
      </c>
      <c r="R1" s="216"/>
      <c r="S1" s="216"/>
      <c r="T1" s="8"/>
      <c r="U1" s="8"/>
      <c r="V1" s="179" t="s">
        <v>38</v>
      </c>
      <c r="W1" s="1" t="str">
        <f>IF(INDEX(Holiday!$E:$E,ROW(),1)=0,"",INDEX(Holiday!$E:$E,ROW(),1))</f>
        <v/>
      </c>
    </row>
    <row r="2" spans="1:23" ht="15" customHeight="1" x14ac:dyDescent="0.15">
      <c r="A2" s="7"/>
      <c r="B2" s="220"/>
      <c r="C2" s="220"/>
      <c r="D2" s="220"/>
      <c r="E2" s="220"/>
      <c r="F2" s="220"/>
      <c r="G2" s="7"/>
      <c r="H2" s="12">
        <f>H3</f>
        <v>40937</v>
      </c>
      <c r="I2" s="13">
        <f t="shared" ref="I2:N2" si="0">I3</f>
        <v>40938</v>
      </c>
      <c r="J2" s="13">
        <f t="shared" si="0"/>
        <v>40939</v>
      </c>
      <c r="K2" s="13">
        <f t="shared" si="0"/>
        <v>40940</v>
      </c>
      <c r="L2" s="13">
        <f t="shared" si="0"/>
        <v>40941</v>
      </c>
      <c r="M2" s="13">
        <f t="shared" si="0"/>
        <v>40942</v>
      </c>
      <c r="N2" s="14">
        <f t="shared" si="0"/>
        <v>40943</v>
      </c>
      <c r="O2" s="12">
        <f t="shared" ref="O2:U2" si="1">O3</f>
        <v>40965</v>
      </c>
      <c r="P2" s="13">
        <f t="shared" si="1"/>
        <v>40966</v>
      </c>
      <c r="Q2" s="13">
        <f t="shared" si="1"/>
        <v>40967</v>
      </c>
      <c r="R2" s="13">
        <f t="shared" si="1"/>
        <v>40968</v>
      </c>
      <c r="S2" s="13">
        <f t="shared" si="1"/>
        <v>40969</v>
      </c>
      <c r="T2" s="13">
        <f t="shared" si="1"/>
        <v>40970</v>
      </c>
      <c r="U2" s="14">
        <f t="shared" si="1"/>
        <v>40971</v>
      </c>
      <c r="W2" s="1" t="str">
        <f>IF(INDEX(Holiday!$E:$E,ROW(),1)=0,"",INDEX(Holiday!$E:$E,ROW(),1))</f>
        <v/>
      </c>
    </row>
    <row r="3" spans="1:23" ht="30" customHeight="1" x14ac:dyDescent="0.15">
      <c r="A3" s="217">
        <f>DATE(Holiday!B1,Holiday!B2,1)</f>
        <v>40909</v>
      </c>
      <c r="B3" s="217"/>
      <c r="C3" s="217"/>
      <c r="D3" s="217"/>
      <c r="E3" s="217"/>
      <c r="F3" s="217"/>
      <c r="G3" s="217"/>
      <c r="H3" s="15">
        <f>DATE(YEAR(J1),MONTH(J1),1)-WEEKDAY(DATE(YEAR(J1),MONTH(J1),1))+1</f>
        <v>40937</v>
      </c>
      <c r="I3" s="16">
        <f t="shared" ref="I3:N8" si="2">H3+1</f>
        <v>40938</v>
      </c>
      <c r="J3" s="16">
        <f t="shared" si="2"/>
        <v>40939</v>
      </c>
      <c r="K3" s="16">
        <f t="shared" si="2"/>
        <v>40940</v>
      </c>
      <c r="L3" s="16">
        <f t="shared" si="2"/>
        <v>40941</v>
      </c>
      <c r="M3" s="16">
        <f t="shared" si="2"/>
        <v>40942</v>
      </c>
      <c r="N3" s="17">
        <f t="shared" si="2"/>
        <v>40943</v>
      </c>
      <c r="O3" s="15">
        <f>DATE(YEAR(Q1),MONTH(Q1),1)-WEEKDAY(DATE(YEAR(Q1),MONTH(Q1),1))+1</f>
        <v>40965</v>
      </c>
      <c r="P3" s="16">
        <f t="shared" ref="P3:U8" si="3">O3+1</f>
        <v>40966</v>
      </c>
      <c r="Q3" s="16">
        <f t="shared" si="3"/>
        <v>40967</v>
      </c>
      <c r="R3" s="16">
        <f t="shared" si="3"/>
        <v>40968</v>
      </c>
      <c r="S3" s="16">
        <f t="shared" si="3"/>
        <v>40969</v>
      </c>
      <c r="T3" s="16">
        <f t="shared" si="3"/>
        <v>40970</v>
      </c>
      <c r="U3" s="17">
        <f t="shared" si="3"/>
        <v>40971</v>
      </c>
      <c r="W3" s="1" t="str">
        <f>IF(INDEX(Holiday!$E:$E,ROW(),1)=0,"",INDEX(Holiday!$E:$E,ROW(),1))</f>
        <v/>
      </c>
    </row>
    <row r="4" spans="1:23" ht="30" customHeight="1" x14ac:dyDescent="0.15">
      <c r="A4" s="217"/>
      <c r="B4" s="217"/>
      <c r="C4" s="217"/>
      <c r="D4" s="217"/>
      <c r="E4" s="217"/>
      <c r="F4" s="217"/>
      <c r="G4" s="217"/>
      <c r="H4" s="15">
        <f>N3+1</f>
        <v>40944</v>
      </c>
      <c r="I4" s="16">
        <f t="shared" si="2"/>
        <v>40945</v>
      </c>
      <c r="J4" s="16">
        <f t="shared" si="2"/>
        <v>40946</v>
      </c>
      <c r="K4" s="16">
        <f t="shared" si="2"/>
        <v>40947</v>
      </c>
      <c r="L4" s="16">
        <f t="shared" si="2"/>
        <v>40948</v>
      </c>
      <c r="M4" s="16">
        <f t="shared" si="2"/>
        <v>40949</v>
      </c>
      <c r="N4" s="17">
        <f t="shared" si="2"/>
        <v>40950</v>
      </c>
      <c r="O4" s="15">
        <f>U3+1</f>
        <v>40972</v>
      </c>
      <c r="P4" s="16">
        <f t="shared" si="3"/>
        <v>40973</v>
      </c>
      <c r="Q4" s="16">
        <f t="shared" si="3"/>
        <v>40974</v>
      </c>
      <c r="R4" s="16">
        <f t="shared" si="3"/>
        <v>40975</v>
      </c>
      <c r="S4" s="16">
        <f t="shared" si="3"/>
        <v>40976</v>
      </c>
      <c r="T4" s="16">
        <f t="shared" si="3"/>
        <v>40977</v>
      </c>
      <c r="U4" s="17">
        <f t="shared" si="3"/>
        <v>40978</v>
      </c>
      <c r="W4" s="1" t="str">
        <f>IF(INDEX(Holiday!$E:$E,ROW(),1)=0,"",INDEX(Holiday!$E:$E,ROW(),1))</f>
        <v/>
      </c>
    </row>
    <row r="5" spans="1:23" ht="30" customHeight="1" x14ac:dyDescent="0.15">
      <c r="A5" s="217"/>
      <c r="B5" s="217"/>
      <c r="C5" s="217"/>
      <c r="D5" s="217"/>
      <c r="E5" s="217"/>
      <c r="F5" s="217"/>
      <c r="G5" s="217"/>
      <c r="H5" s="15">
        <f>N4+1</f>
        <v>40951</v>
      </c>
      <c r="I5" s="16">
        <f t="shared" si="2"/>
        <v>40952</v>
      </c>
      <c r="J5" s="16">
        <f t="shared" si="2"/>
        <v>40953</v>
      </c>
      <c r="K5" s="16">
        <f t="shared" si="2"/>
        <v>40954</v>
      </c>
      <c r="L5" s="16">
        <f t="shared" si="2"/>
        <v>40955</v>
      </c>
      <c r="M5" s="16">
        <f t="shared" si="2"/>
        <v>40956</v>
      </c>
      <c r="N5" s="17">
        <f t="shared" si="2"/>
        <v>40957</v>
      </c>
      <c r="O5" s="15">
        <f>U4+1</f>
        <v>40979</v>
      </c>
      <c r="P5" s="16">
        <f t="shared" si="3"/>
        <v>40980</v>
      </c>
      <c r="Q5" s="16">
        <f t="shared" si="3"/>
        <v>40981</v>
      </c>
      <c r="R5" s="16">
        <f t="shared" si="3"/>
        <v>40982</v>
      </c>
      <c r="S5" s="16">
        <f t="shared" si="3"/>
        <v>40983</v>
      </c>
      <c r="T5" s="16">
        <f t="shared" si="3"/>
        <v>40984</v>
      </c>
      <c r="U5" s="17">
        <f t="shared" si="3"/>
        <v>40985</v>
      </c>
      <c r="W5" s="1" t="str">
        <f>IF(INDEX(Holiday!$E:$E,ROW(),1)=0,"",INDEX(Holiday!$E:$E,ROW(),1))</f>
        <v/>
      </c>
    </row>
    <row r="6" spans="1:23" ht="30" customHeight="1" x14ac:dyDescent="0.15">
      <c r="A6" s="217"/>
      <c r="B6" s="217"/>
      <c r="C6" s="217"/>
      <c r="D6" s="217"/>
      <c r="E6" s="217"/>
      <c r="F6" s="217"/>
      <c r="G6" s="217"/>
      <c r="H6" s="15">
        <f>N5+1</f>
        <v>40958</v>
      </c>
      <c r="I6" s="16">
        <f t="shared" si="2"/>
        <v>40959</v>
      </c>
      <c r="J6" s="16">
        <f t="shared" si="2"/>
        <v>40960</v>
      </c>
      <c r="K6" s="16">
        <f t="shared" si="2"/>
        <v>40961</v>
      </c>
      <c r="L6" s="16">
        <f t="shared" si="2"/>
        <v>40962</v>
      </c>
      <c r="M6" s="16">
        <f t="shared" si="2"/>
        <v>40963</v>
      </c>
      <c r="N6" s="17">
        <f t="shared" si="2"/>
        <v>40964</v>
      </c>
      <c r="O6" s="15">
        <f>U5+1</f>
        <v>40986</v>
      </c>
      <c r="P6" s="16">
        <f t="shared" si="3"/>
        <v>40987</v>
      </c>
      <c r="Q6" s="16">
        <f t="shared" si="3"/>
        <v>40988</v>
      </c>
      <c r="R6" s="16">
        <f t="shared" si="3"/>
        <v>40989</v>
      </c>
      <c r="S6" s="16">
        <f t="shared" si="3"/>
        <v>40990</v>
      </c>
      <c r="T6" s="16">
        <f t="shared" si="3"/>
        <v>40991</v>
      </c>
      <c r="U6" s="17">
        <f t="shared" si="3"/>
        <v>40992</v>
      </c>
      <c r="W6" s="1" t="str">
        <f>IF(INDEX(Holiday!$E:$E,ROW(),1)=0,"",INDEX(Holiday!$E:$E,ROW(),1))</f>
        <v/>
      </c>
    </row>
    <row r="7" spans="1:23" ht="30" customHeight="1" x14ac:dyDescent="0.15">
      <c r="A7" s="217"/>
      <c r="B7" s="217"/>
      <c r="C7" s="217"/>
      <c r="D7" s="217"/>
      <c r="E7" s="217"/>
      <c r="F7" s="217"/>
      <c r="G7" s="217"/>
      <c r="H7" s="15">
        <f>N6+1</f>
        <v>40965</v>
      </c>
      <c r="I7" s="16">
        <f t="shared" si="2"/>
        <v>40966</v>
      </c>
      <c r="J7" s="16">
        <f t="shared" si="2"/>
        <v>40967</v>
      </c>
      <c r="K7" s="16">
        <f t="shared" si="2"/>
        <v>40968</v>
      </c>
      <c r="L7" s="16">
        <f t="shared" si="2"/>
        <v>40969</v>
      </c>
      <c r="M7" s="16">
        <f t="shared" si="2"/>
        <v>40970</v>
      </c>
      <c r="N7" s="17">
        <f t="shared" si="2"/>
        <v>40971</v>
      </c>
      <c r="O7" s="15">
        <f>U6+1</f>
        <v>40993</v>
      </c>
      <c r="P7" s="16">
        <f t="shared" si="3"/>
        <v>40994</v>
      </c>
      <c r="Q7" s="16">
        <f t="shared" si="3"/>
        <v>40995</v>
      </c>
      <c r="R7" s="16">
        <f t="shared" si="3"/>
        <v>40996</v>
      </c>
      <c r="S7" s="16">
        <f t="shared" si="3"/>
        <v>40997</v>
      </c>
      <c r="T7" s="16">
        <f t="shared" si="3"/>
        <v>40998</v>
      </c>
      <c r="U7" s="17">
        <f t="shared" si="3"/>
        <v>40999</v>
      </c>
      <c r="W7" s="1" t="str">
        <f>IF(INDEX(Holiday!$E:$E,ROW(),1)=0,"",INDEX(Holiday!$E:$E,ROW(),1))</f>
        <v/>
      </c>
    </row>
    <row r="8" spans="1:23" ht="30" customHeight="1" x14ac:dyDescent="0.15">
      <c r="A8" s="8"/>
      <c r="B8" s="219">
        <f>A3</f>
        <v>40909</v>
      </c>
      <c r="C8" s="219"/>
      <c r="D8" s="219"/>
      <c r="E8" s="219"/>
      <c r="F8" s="219"/>
      <c r="G8" s="8"/>
      <c r="H8" s="15">
        <f>N7+1</f>
        <v>40972</v>
      </c>
      <c r="I8" s="16">
        <f t="shared" si="2"/>
        <v>40973</v>
      </c>
      <c r="J8" s="16">
        <f t="shared" si="2"/>
        <v>40974</v>
      </c>
      <c r="K8" s="16">
        <f t="shared" si="2"/>
        <v>40975</v>
      </c>
      <c r="L8" s="16">
        <f t="shared" si="2"/>
        <v>40976</v>
      </c>
      <c r="M8" s="16">
        <f t="shared" si="2"/>
        <v>40977</v>
      </c>
      <c r="N8" s="17">
        <f t="shared" si="2"/>
        <v>40978</v>
      </c>
      <c r="O8" s="15">
        <f>U7+1</f>
        <v>41000</v>
      </c>
      <c r="P8" s="16">
        <f t="shared" si="3"/>
        <v>41001</v>
      </c>
      <c r="Q8" s="16">
        <f t="shared" si="3"/>
        <v>41002</v>
      </c>
      <c r="R8" s="16">
        <f t="shared" si="3"/>
        <v>41003</v>
      </c>
      <c r="S8" s="16">
        <f t="shared" si="3"/>
        <v>41004</v>
      </c>
      <c r="T8" s="16">
        <f t="shared" si="3"/>
        <v>41005</v>
      </c>
      <c r="U8" s="17">
        <f t="shared" si="3"/>
        <v>41006</v>
      </c>
      <c r="W8" s="1" t="str">
        <f>IF(INDEX(Holiday!$E:$E,ROW(),1)=0,"",INDEX(Holiday!$E:$E,ROW(),1))</f>
        <v/>
      </c>
    </row>
    <row r="9" spans="1:23" x14ac:dyDescent="0.15">
      <c r="A9" s="5"/>
      <c r="B9" s="5"/>
      <c r="C9" s="5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W9" s="1" t="str">
        <f>IF(INDEX(Holiday!$E:$E,ROW(),1)=0,"",INDEX(Holiday!$E:$E,ROW(),1))</f>
        <v/>
      </c>
    </row>
    <row r="10" spans="1:23" ht="21.95" customHeight="1" x14ac:dyDescent="0.15">
      <c r="A10" s="230">
        <f>A11</f>
        <v>40909</v>
      </c>
      <c r="B10" s="231"/>
      <c r="C10" s="232"/>
      <c r="D10" s="221">
        <f>D11</f>
        <v>40910</v>
      </c>
      <c r="E10" s="222"/>
      <c r="F10" s="223"/>
      <c r="G10" s="221">
        <f>G11</f>
        <v>40911</v>
      </c>
      <c r="H10" s="222"/>
      <c r="I10" s="223"/>
      <c r="J10" s="221">
        <f>J11</f>
        <v>40912</v>
      </c>
      <c r="K10" s="222"/>
      <c r="L10" s="223"/>
      <c r="M10" s="221">
        <f>M11</f>
        <v>40913</v>
      </c>
      <c r="N10" s="222"/>
      <c r="O10" s="223"/>
      <c r="P10" s="221">
        <f>P11</f>
        <v>40914</v>
      </c>
      <c r="Q10" s="222"/>
      <c r="R10" s="223"/>
      <c r="S10" s="224">
        <f>S11</f>
        <v>40915</v>
      </c>
      <c r="T10" s="225"/>
      <c r="U10" s="226"/>
      <c r="W10" s="1" t="str">
        <f>IF(INDEX(Holiday!$E:$E,ROW(),1)=0,"",INDEX(Holiday!$E:$E,ROW(),1))</f>
        <v/>
      </c>
    </row>
    <row r="11" spans="1:23" ht="50.1" customHeight="1" x14ac:dyDescent="0.15">
      <c r="A11" s="255">
        <f>DATE(YEAR($A$3),MONTH($A$3),1)-WEEKDAY(DATE(YEAR(A3),MONTH(A3),1))+1</f>
        <v>40909</v>
      </c>
      <c r="B11" s="256"/>
      <c r="C11" s="257"/>
      <c r="D11" s="249">
        <f>A11+1</f>
        <v>40910</v>
      </c>
      <c r="E11" s="250"/>
      <c r="F11" s="251"/>
      <c r="G11" s="249">
        <f>D11+1</f>
        <v>40911</v>
      </c>
      <c r="H11" s="250"/>
      <c r="I11" s="251"/>
      <c r="J11" s="249">
        <f>G11+1</f>
        <v>40912</v>
      </c>
      <c r="K11" s="250"/>
      <c r="L11" s="251"/>
      <c r="M11" s="249">
        <f>J11+1</f>
        <v>40913</v>
      </c>
      <c r="N11" s="250"/>
      <c r="O11" s="251"/>
      <c r="P11" s="249">
        <f>M11+1</f>
        <v>40914</v>
      </c>
      <c r="Q11" s="250"/>
      <c r="R11" s="251"/>
      <c r="S11" s="252">
        <f>P11+1</f>
        <v>40915</v>
      </c>
      <c r="T11" s="253"/>
      <c r="U11" s="254"/>
      <c r="W11" s="1">
        <f ca="1">IF(INDEX(Holiday!$E:$E,ROW(),1)=0,"",INDEX(Holiday!$E:$E,ROW(),1))</f>
        <v>40544</v>
      </c>
    </row>
    <row r="12" spans="1:23" ht="15" customHeight="1" x14ac:dyDescent="0.15">
      <c r="A12" s="213" t="str">
        <f>IF($V$1="非表示","",IF(ISERROR(MATCH(A11&amp;"_1",Item_Calc!$M:$M,0)),"",INDEX(Item_Calc!$1:$1048576,MATCH(A11&amp;"_1",Item_Calc!$M:$M,0),15)))</f>
        <v/>
      </c>
      <c r="B12" s="214"/>
      <c r="C12" s="215"/>
      <c r="D12" s="213" t="str">
        <f>IF($V$1="非表示","",IF(ISERROR(MATCH(D11&amp;"_1",Item_Calc!$M:$M,0)),"",INDEX(Item_Calc!$1:$1048576,MATCH(D11&amp;"_1",Item_Calc!$M:$M,0),15)))</f>
        <v/>
      </c>
      <c r="E12" s="214"/>
      <c r="F12" s="215"/>
      <c r="G12" s="213" t="str">
        <f>IF($V$1="非表示","",IF(ISERROR(MATCH(G11&amp;"_1",Item_Calc!$M:$M,0)),"",INDEX(Item_Calc!$1:$1048576,MATCH(G11&amp;"_1",Item_Calc!$M:$M,0),15)))</f>
        <v/>
      </c>
      <c r="H12" s="214"/>
      <c r="I12" s="215"/>
      <c r="J12" s="213" t="str">
        <f>IF($V$1="非表示","",IF(ISERROR(MATCH(J11&amp;"_1",Item_Calc!$M:$M,0)),"",INDEX(Item_Calc!$1:$1048576,MATCH(J11&amp;"_1",Item_Calc!$M:$M,0),15)))</f>
        <v/>
      </c>
      <c r="K12" s="214"/>
      <c r="L12" s="215"/>
      <c r="M12" s="213" t="str">
        <f>IF($V$1="非表示","",IF(ISERROR(MATCH(M11&amp;"_1",Item_Calc!$M:$M,0)),"",INDEX(Item_Calc!$1:$1048576,MATCH(M11&amp;"_1",Item_Calc!$M:$M,0),15)))</f>
        <v>10:00_1/5_項目1</v>
      </c>
      <c r="N12" s="214"/>
      <c r="O12" s="215"/>
      <c r="P12" s="213" t="str">
        <f>IF($V$1="非表示","",IF(ISERROR(MATCH(P11&amp;"_1",Item_Calc!$M:$M,0)),"",INDEX(Item_Calc!$1:$1048576,MATCH(P11&amp;"_1",Item_Calc!$M:$M,0),15)))</f>
        <v>10:00_1/6_項目1</v>
      </c>
      <c r="Q12" s="214"/>
      <c r="R12" s="215"/>
      <c r="S12" s="213" t="str">
        <f>IF($V$1="非表示","",IF(ISERROR(MATCH(S11&amp;"_1",Item_Calc!$M:$M,0)),"",INDEX(Item_Calc!$1:$1048576,MATCH(S11&amp;"_1",Item_Calc!$M:$M,0),15)))</f>
        <v>10:00_1/7_項目1</v>
      </c>
      <c r="T12" s="214"/>
      <c r="U12" s="215"/>
      <c r="W12" s="1">
        <f ca="1">IF(INDEX(Holiday!$E:$E,ROW(),1)=0,"",INDEX(Holiday!$E:$E,ROW(),1))</f>
        <v>40545</v>
      </c>
    </row>
    <row r="13" spans="1:23" ht="15" customHeight="1" x14ac:dyDescent="0.15">
      <c r="A13" s="213" t="str">
        <f>IF($V$1="非表示","",IF(ISERROR(MATCH(A11&amp;"_2",Item_Calc!$M:$M,0)),"",INDEX(Item_Calc!$1:$1048576,MATCH(A11&amp;"_2",Item_Calc!$M:$M,0),15)))</f>
        <v/>
      </c>
      <c r="B13" s="214"/>
      <c r="C13" s="215"/>
      <c r="D13" s="213" t="str">
        <f>IF($V$1="非表示","",IF(ISERROR(MATCH(D11&amp;"_2",Item_Calc!$M:$M,0)),"",INDEX(Item_Calc!$1:$1048576,MATCH(D11&amp;"_2",Item_Calc!$M:$M,0),15)))</f>
        <v/>
      </c>
      <c r="E13" s="214"/>
      <c r="F13" s="215"/>
      <c r="G13" s="213" t="str">
        <f>IF($V$1="非表示","",IF(ISERROR(MATCH(G11&amp;"_2",Item_Calc!$M:$M,0)),"",INDEX(Item_Calc!$1:$1048576,MATCH(G11&amp;"_2",Item_Calc!$M:$M,0),15)))</f>
        <v/>
      </c>
      <c r="H13" s="214"/>
      <c r="I13" s="215"/>
      <c r="J13" s="213" t="str">
        <f>IF($V$1="非表示","",IF(ISERROR(MATCH(J11&amp;"_2",Item_Calc!$M:$M,0)),"",INDEX(Item_Calc!$1:$1048576,MATCH(J11&amp;"_2",Item_Calc!$M:$M,0),15)))</f>
        <v/>
      </c>
      <c r="K13" s="214"/>
      <c r="L13" s="215"/>
      <c r="M13" s="213" t="str">
        <f>IF($V$1="非表示","",IF(ISERROR(MATCH(M11&amp;"_2",Item_Calc!$M:$M,0)),"",INDEX(Item_Calc!$1:$1048576,MATCH(M11&amp;"_2",Item_Calc!$M:$M,0),15)))</f>
        <v>13:00_1/5_項目2</v>
      </c>
      <c r="N13" s="214"/>
      <c r="O13" s="215"/>
      <c r="P13" s="213" t="str">
        <f>IF($V$1="非表示","",IF(ISERROR(MATCH(P11&amp;"_2",Item_Calc!$M:$M,0)),"",INDEX(Item_Calc!$1:$1048576,MATCH(P11&amp;"_2",Item_Calc!$M:$M,0),15)))</f>
        <v/>
      </c>
      <c r="Q13" s="214"/>
      <c r="R13" s="215"/>
      <c r="S13" s="213" t="str">
        <f>IF($V$1="非表示","",IF(ISERROR(MATCH(S11&amp;"_2",Item_Calc!$M:$M,0)),"",INDEX(Item_Calc!$1:$1048576,MATCH(S11&amp;"_2",Item_Calc!$M:$M,0),15)))</f>
        <v/>
      </c>
      <c r="T13" s="214"/>
      <c r="U13" s="215"/>
      <c r="W13" s="1">
        <f ca="1">IF(INDEX(Holiday!$E:$E,ROW(),1)=0,"",INDEX(Holiday!$E:$E,ROW(),1))</f>
        <v>40546</v>
      </c>
    </row>
    <row r="14" spans="1:23" ht="15" customHeight="1" x14ac:dyDescent="0.15">
      <c r="A14" s="213" t="str">
        <f>IF($V$1="非表示","",IF(ISERROR(MATCH(A11&amp;"_3",Item_Calc!$M:$M,0)),"",INDEX(Item_Calc!$1:$1048576,MATCH(A11&amp;"_3",Item_Calc!$M:$M,0),15)))</f>
        <v/>
      </c>
      <c r="B14" s="214"/>
      <c r="C14" s="215"/>
      <c r="D14" s="213" t="str">
        <f>IF($V$1="非表示","",IF(ISERROR(MATCH(D11&amp;"_3",Item_Calc!$M:$M,0)),"",INDEX(Item_Calc!$1:$1048576,MATCH(D11&amp;"_3",Item_Calc!$M:$M,0),15)))</f>
        <v/>
      </c>
      <c r="E14" s="214"/>
      <c r="F14" s="215"/>
      <c r="G14" s="213" t="str">
        <f>IF($V$1="非表示","",IF(ISERROR(MATCH(G11&amp;"_3",Item_Calc!$M:$M,0)),"",INDEX(Item_Calc!$1:$1048576,MATCH(G11&amp;"_3",Item_Calc!$M:$M,0),15)))</f>
        <v/>
      </c>
      <c r="H14" s="214"/>
      <c r="I14" s="215"/>
      <c r="J14" s="213" t="str">
        <f>IF($V$1="非表示","",IF(ISERROR(MATCH(J11&amp;"_3",Item_Calc!$M:$M,0)),"",INDEX(Item_Calc!$1:$1048576,MATCH(J11&amp;"_3",Item_Calc!$M:$M,0),15)))</f>
        <v/>
      </c>
      <c r="K14" s="214"/>
      <c r="L14" s="215"/>
      <c r="M14" s="213" t="str">
        <f>IF($V$1="非表示","",IF(ISERROR(MATCH(M11&amp;"_3",Item_Calc!$M:$M,0)),"",INDEX(Item_Calc!$1:$1048576,MATCH(M11&amp;"_3",Item_Calc!$M:$M,0),15)))</f>
        <v>15:00_1/5_項目3</v>
      </c>
      <c r="N14" s="214"/>
      <c r="O14" s="215"/>
      <c r="P14" s="213" t="str">
        <f>IF($V$1="非表示","",IF(ISERROR(MATCH(P11&amp;"_3",Item_Calc!$M:$M,0)),"",INDEX(Item_Calc!$1:$1048576,MATCH(P11&amp;"_3",Item_Calc!$M:$M,0),15)))</f>
        <v/>
      </c>
      <c r="Q14" s="214"/>
      <c r="R14" s="215"/>
      <c r="S14" s="213" t="str">
        <f>IF($V$1="非表示","",IF(ISERROR(MATCH(S11&amp;"_3",Item_Calc!$M:$M,0)),"",INDEX(Item_Calc!$1:$1048576,MATCH(S11&amp;"_3",Item_Calc!$M:$M,0),15)))</f>
        <v/>
      </c>
      <c r="T14" s="214"/>
      <c r="U14" s="215"/>
      <c r="W14" s="1" t="str">
        <f ca="1">IF(INDEX(Holiday!$E:$E,ROW(),1)=0,"",INDEX(Holiday!$E:$E,ROW(),1))</f>
        <v/>
      </c>
    </row>
    <row r="15" spans="1:23" ht="50.1" customHeight="1" x14ac:dyDescent="0.15">
      <c r="A15" s="246">
        <f>S11+1</f>
        <v>40916</v>
      </c>
      <c r="B15" s="247"/>
      <c r="C15" s="248"/>
      <c r="D15" s="240">
        <f>A15+1</f>
        <v>40917</v>
      </c>
      <c r="E15" s="241"/>
      <c r="F15" s="242"/>
      <c r="G15" s="240">
        <f>D15+1</f>
        <v>40918</v>
      </c>
      <c r="H15" s="241"/>
      <c r="I15" s="242"/>
      <c r="J15" s="240">
        <f>G15+1</f>
        <v>40919</v>
      </c>
      <c r="K15" s="241"/>
      <c r="L15" s="242"/>
      <c r="M15" s="240">
        <f>J15+1</f>
        <v>40920</v>
      </c>
      <c r="N15" s="241"/>
      <c r="O15" s="242"/>
      <c r="P15" s="240">
        <f>M15+1</f>
        <v>40921</v>
      </c>
      <c r="Q15" s="241"/>
      <c r="R15" s="242"/>
      <c r="S15" s="243">
        <f>P15+1</f>
        <v>40922</v>
      </c>
      <c r="T15" s="244"/>
      <c r="U15" s="245"/>
      <c r="W15" s="1">
        <f ca="1">IF(INDEX(Holiday!$E:$E,ROW(),1)=0,"",INDEX(Holiday!$E:$E,ROW(),1))</f>
        <v>40553</v>
      </c>
    </row>
    <row r="16" spans="1:23" ht="15" customHeight="1" x14ac:dyDescent="0.15">
      <c r="A16" s="213" t="str">
        <f>IF($V$1="非表示","",IF(ISERROR(MATCH(A15&amp;"_1",Item_Calc!$M:$M,0)),"",INDEX(Item_Calc!$1:$1048576,MATCH(A15&amp;"_1",Item_Calc!$M:$M,0),15)))</f>
        <v>10:00_1/8_項目1</v>
      </c>
      <c r="B16" s="214"/>
      <c r="C16" s="215"/>
      <c r="D16" s="213" t="str">
        <f>IF($V$1="非表示","",IF(ISERROR(MATCH(D15&amp;"_1",Item_Calc!$M:$M,0)),"",INDEX(Item_Calc!$1:$1048576,MATCH(D15&amp;"_1",Item_Calc!$M:$M,0),15)))</f>
        <v>10:00_1/9_項目1</v>
      </c>
      <c r="E16" s="214"/>
      <c r="F16" s="215"/>
      <c r="G16" s="213" t="str">
        <f>IF($V$1="非表示","",IF(ISERROR(MATCH(G15&amp;"_1",Item_Calc!$M:$M,0)),"",INDEX(Item_Calc!$1:$1048576,MATCH(G15&amp;"_1",Item_Calc!$M:$M,0),15)))</f>
        <v>10:00_1/10_項目1</v>
      </c>
      <c r="H16" s="214"/>
      <c r="I16" s="215"/>
      <c r="J16" s="213" t="str">
        <f>IF($V$1="非表示","",IF(ISERROR(MATCH(J15&amp;"_1",Item_Calc!$M:$M,0)),"",INDEX(Item_Calc!$1:$1048576,MATCH(J15&amp;"_1",Item_Calc!$M:$M,0),15)))</f>
        <v>10:00_1/11_項目1</v>
      </c>
      <c r="K16" s="214"/>
      <c r="L16" s="215"/>
      <c r="M16" s="213" t="str">
        <f>IF($V$1="非表示","",IF(ISERROR(MATCH(M15&amp;"_1",Item_Calc!$M:$M,0)),"",INDEX(Item_Calc!$1:$1048576,MATCH(M15&amp;"_1",Item_Calc!$M:$M,0),15)))</f>
        <v>10:00_1/12_項目1</v>
      </c>
      <c r="N16" s="214"/>
      <c r="O16" s="215"/>
      <c r="P16" s="213" t="str">
        <f>IF($V$1="非表示","",IF(ISERROR(MATCH(P15&amp;"_1",Item_Calc!$M:$M,0)),"",INDEX(Item_Calc!$1:$1048576,MATCH(P15&amp;"_1",Item_Calc!$M:$M,0),15)))</f>
        <v>10:00_1/13_項目1</v>
      </c>
      <c r="Q16" s="214"/>
      <c r="R16" s="215"/>
      <c r="S16" s="213" t="str">
        <f>IF($V$1="非表示","",IF(ISERROR(MATCH(S15&amp;"_1",Item_Calc!$M:$M,0)),"",INDEX(Item_Calc!$1:$1048576,MATCH(S15&amp;"_1",Item_Calc!$M:$M,0),15)))</f>
        <v>10:00_1/14_項目1</v>
      </c>
      <c r="T16" s="214"/>
      <c r="U16" s="215"/>
      <c r="W16" s="1" t="str">
        <f ca="1">IF(INDEX(Holiday!$E:$E,ROW(),1)=0,"",INDEX(Holiday!$E:$E,ROW(),1))</f>
        <v/>
      </c>
    </row>
    <row r="17" spans="1:23" ht="15" customHeight="1" x14ac:dyDescent="0.15">
      <c r="A17" s="213" t="str">
        <f>IF($V$1="非表示","",IF(ISERROR(MATCH(A15&amp;"_2",Item_Calc!$M:$M,0)),"",INDEX(Item_Calc!$1:$1048576,MATCH(A15&amp;"_2",Item_Calc!$M:$M,0),15)))</f>
        <v/>
      </c>
      <c r="B17" s="214"/>
      <c r="C17" s="215"/>
      <c r="D17" s="213" t="str">
        <f>IF($V$1="非表示","",IF(ISERROR(MATCH(D15&amp;"_2",Item_Calc!$M:$M,0)),"",INDEX(Item_Calc!$1:$1048576,MATCH(D15&amp;"_2",Item_Calc!$M:$M,0),15)))</f>
        <v/>
      </c>
      <c r="E17" s="214"/>
      <c r="F17" s="215"/>
      <c r="G17" s="213" t="str">
        <f>IF($V$1="非表示","",IF(ISERROR(MATCH(G15&amp;"_2",Item_Calc!$M:$M,0)),"",INDEX(Item_Calc!$1:$1048576,MATCH(G15&amp;"_2",Item_Calc!$M:$M,0),15)))</f>
        <v/>
      </c>
      <c r="H17" s="214"/>
      <c r="I17" s="215"/>
      <c r="J17" s="213" t="str">
        <f>IF($V$1="非表示","",IF(ISERROR(MATCH(J15&amp;"_2",Item_Calc!$M:$M,0)),"",INDEX(Item_Calc!$1:$1048576,MATCH(J15&amp;"_2",Item_Calc!$M:$M,0),15)))</f>
        <v/>
      </c>
      <c r="K17" s="214"/>
      <c r="L17" s="215"/>
      <c r="M17" s="213" t="str">
        <f>IF($V$1="非表示","",IF(ISERROR(MATCH(M15&amp;"_2",Item_Calc!$M:$M,0)),"",INDEX(Item_Calc!$1:$1048576,MATCH(M15&amp;"_2",Item_Calc!$M:$M,0),15)))</f>
        <v/>
      </c>
      <c r="N17" s="214"/>
      <c r="O17" s="215"/>
      <c r="P17" s="213" t="str">
        <f>IF($V$1="非表示","",IF(ISERROR(MATCH(P15&amp;"_2",Item_Calc!$M:$M,0)),"",INDEX(Item_Calc!$1:$1048576,MATCH(P15&amp;"_2",Item_Calc!$M:$M,0),15)))</f>
        <v/>
      </c>
      <c r="Q17" s="214"/>
      <c r="R17" s="215"/>
      <c r="S17" s="213" t="str">
        <f>IF($V$1="非表示","",IF(ISERROR(MATCH(S15&amp;"_2",Item_Calc!$M:$M,0)),"",INDEX(Item_Calc!$1:$1048576,MATCH(S15&amp;"_2",Item_Calc!$M:$M,0),15)))</f>
        <v/>
      </c>
      <c r="T17" s="214"/>
      <c r="U17" s="215"/>
      <c r="W17" s="1">
        <f ca="1">IF(INDEX(Holiday!$E:$E,ROW(),1)=0,"",INDEX(Holiday!$E:$E,ROW(),1))</f>
        <v>40585</v>
      </c>
    </row>
    <row r="18" spans="1:23" ht="15" customHeight="1" x14ac:dyDescent="0.15">
      <c r="A18" s="213" t="str">
        <f>IF($V$1="非表示","",IF(ISERROR(MATCH(A15&amp;"_3",Item_Calc!$M:$M,0)),"",INDEX(Item_Calc!$1:$1048576,MATCH(A15&amp;"_3",Item_Calc!$M:$M,0),15)))</f>
        <v/>
      </c>
      <c r="B18" s="214"/>
      <c r="C18" s="215"/>
      <c r="D18" s="213" t="str">
        <f>IF($V$1="非表示","",IF(ISERROR(MATCH(D15&amp;"_3",Item_Calc!$M:$M,0)),"",INDEX(Item_Calc!$1:$1048576,MATCH(D15&amp;"_3",Item_Calc!$M:$M,0),15)))</f>
        <v/>
      </c>
      <c r="E18" s="214"/>
      <c r="F18" s="215"/>
      <c r="G18" s="213" t="str">
        <f>IF($V$1="非表示","",IF(ISERROR(MATCH(G15&amp;"_3",Item_Calc!$M:$M,0)),"",INDEX(Item_Calc!$1:$1048576,MATCH(G15&amp;"_3",Item_Calc!$M:$M,0),15)))</f>
        <v/>
      </c>
      <c r="H18" s="214"/>
      <c r="I18" s="215"/>
      <c r="J18" s="213" t="str">
        <f>IF($V$1="非表示","",IF(ISERROR(MATCH(J15&amp;"_3",Item_Calc!$M:$M,0)),"",INDEX(Item_Calc!$1:$1048576,MATCH(J15&amp;"_3",Item_Calc!$M:$M,0),15)))</f>
        <v/>
      </c>
      <c r="K18" s="214"/>
      <c r="L18" s="215"/>
      <c r="M18" s="213" t="str">
        <f>IF($V$1="非表示","",IF(ISERROR(MATCH(M15&amp;"_3",Item_Calc!$M:$M,0)),"",INDEX(Item_Calc!$1:$1048576,MATCH(M15&amp;"_3",Item_Calc!$M:$M,0),15)))</f>
        <v/>
      </c>
      <c r="N18" s="214"/>
      <c r="O18" s="215"/>
      <c r="P18" s="213" t="str">
        <f>IF($V$1="非表示","",IF(ISERROR(MATCH(P15&amp;"_3",Item_Calc!$M:$M,0)),"",INDEX(Item_Calc!$1:$1048576,MATCH(P15&amp;"_3",Item_Calc!$M:$M,0),15)))</f>
        <v/>
      </c>
      <c r="Q18" s="214"/>
      <c r="R18" s="215"/>
      <c r="S18" s="213" t="str">
        <f>IF($V$1="非表示","",IF(ISERROR(MATCH(S15&amp;"_3",Item_Calc!$M:$M,0)),"",INDEX(Item_Calc!$1:$1048576,MATCH(S15&amp;"_3",Item_Calc!$M:$M,0),15)))</f>
        <v/>
      </c>
      <c r="T18" s="214"/>
      <c r="U18" s="215"/>
      <c r="W18" s="1" t="str">
        <f ca="1">IF(INDEX(Holiday!$E:$E,ROW(),1)=0,"",INDEX(Holiday!$E:$E,ROW(),1))</f>
        <v/>
      </c>
    </row>
    <row r="19" spans="1:23" ht="50.1" customHeight="1" x14ac:dyDescent="0.15">
      <c r="A19" s="246">
        <f>S15+1</f>
        <v>40923</v>
      </c>
      <c r="B19" s="247"/>
      <c r="C19" s="248"/>
      <c r="D19" s="240">
        <f>A19+1</f>
        <v>40924</v>
      </c>
      <c r="E19" s="241"/>
      <c r="F19" s="242"/>
      <c r="G19" s="240">
        <f>D19+1</f>
        <v>40925</v>
      </c>
      <c r="H19" s="241"/>
      <c r="I19" s="242"/>
      <c r="J19" s="240">
        <f>G19+1</f>
        <v>40926</v>
      </c>
      <c r="K19" s="241"/>
      <c r="L19" s="242"/>
      <c r="M19" s="240">
        <f>J19+1</f>
        <v>40927</v>
      </c>
      <c r="N19" s="241"/>
      <c r="O19" s="242"/>
      <c r="P19" s="240">
        <f>M19+1</f>
        <v>40928</v>
      </c>
      <c r="Q19" s="241"/>
      <c r="R19" s="242"/>
      <c r="S19" s="243">
        <f>P19+1</f>
        <v>40929</v>
      </c>
      <c r="T19" s="244"/>
      <c r="U19" s="245"/>
      <c r="W19" s="1">
        <f ca="1">IF(INDEX(Holiday!$E:$E,ROW(),1)=0,"",INDEX(Holiday!$E:$E,ROW(),1))</f>
        <v>40623</v>
      </c>
    </row>
    <row r="20" spans="1:23" ht="15" customHeight="1" x14ac:dyDescent="0.15">
      <c r="A20" s="213" t="str">
        <f>IF($V$1="非表示","",IF(ISERROR(MATCH(A19&amp;"_1",Item_Calc!$M:$M,0)),"",INDEX(Item_Calc!$1:$1048576,MATCH(A19&amp;"_1",Item_Calc!$M:$M,0),15)))</f>
        <v>10:00_1/15_項目1</v>
      </c>
      <c r="B20" s="214"/>
      <c r="C20" s="215"/>
      <c r="D20" s="213" t="str">
        <f>IF($V$1="非表示","",IF(ISERROR(MATCH(D19&amp;"_1",Item_Calc!$M:$M,0)),"",INDEX(Item_Calc!$1:$1048576,MATCH(D19&amp;"_1",Item_Calc!$M:$M,0),15)))</f>
        <v>10:00_1/16_項目1</v>
      </c>
      <c r="E20" s="214"/>
      <c r="F20" s="215"/>
      <c r="G20" s="213" t="str">
        <f>IF($V$1="非表示","",IF(ISERROR(MATCH(G19&amp;"_1",Item_Calc!$M:$M,0)),"",INDEX(Item_Calc!$1:$1048576,MATCH(G19&amp;"_1",Item_Calc!$M:$M,0),15)))</f>
        <v>10:00_1/17_項目1</v>
      </c>
      <c r="H20" s="214"/>
      <c r="I20" s="215"/>
      <c r="J20" s="213" t="str">
        <f>IF($V$1="非表示","",IF(ISERROR(MATCH(J19&amp;"_1",Item_Calc!$M:$M,0)),"",INDEX(Item_Calc!$1:$1048576,MATCH(J19&amp;"_1",Item_Calc!$M:$M,0),15)))</f>
        <v>10:00_1/18_項目1</v>
      </c>
      <c r="K20" s="214"/>
      <c r="L20" s="215"/>
      <c r="M20" s="213" t="str">
        <f>IF($V$1="非表示","",IF(ISERROR(MATCH(M19&amp;"_1",Item_Calc!$M:$M,0)),"",INDEX(Item_Calc!$1:$1048576,MATCH(M19&amp;"_1",Item_Calc!$M:$M,0),15)))</f>
        <v>10:00_1/19_項目1</v>
      </c>
      <c r="N20" s="214"/>
      <c r="O20" s="215"/>
      <c r="P20" s="213" t="str">
        <f>IF($V$1="非表示","",IF(ISERROR(MATCH(P19&amp;"_1",Item_Calc!$M:$M,0)),"",INDEX(Item_Calc!$1:$1048576,MATCH(P19&amp;"_1",Item_Calc!$M:$M,0),15)))</f>
        <v>10:00_1/20_項目1</v>
      </c>
      <c r="Q20" s="214"/>
      <c r="R20" s="215"/>
      <c r="S20" s="213" t="str">
        <f>IF($V$1="非表示","",IF(ISERROR(MATCH(S19&amp;"_1",Item_Calc!$M:$M,0)),"",INDEX(Item_Calc!$1:$1048576,MATCH(S19&amp;"_1",Item_Calc!$M:$M,0),15)))</f>
        <v>10:00_1/21_項目1</v>
      </c>
      <c r="T20" s="214"/>
      <c r="U20" s="215"/>
      <c r="W20" s="1" t="str">
        <f ca="1">IF(INDEX(Holiday!$E:$E,ROW(),1)=0,"",INDEX(Holiday!$E:$E,ROW(),1))</f>
        <v/>
      </c>
    </row>
    <row r="21" spans="1:23" ht="15" customHeight="1" x14ac:dyDescent="0.15">
      <c r="A21" s="213" t="str">
        <f>IF($V$1="非表示","",IF(ISERROR(MATCH(A19&amp;"_2",Item_Calc!$M:$M,0)),"",INDEX(Item_Calc!$1:$1048576,MATCH(A19&amp;"_2",Item_Calc!$M:$M,0),15)))</f>
        <v/>
      </c>
      <c r="B21" s="214"/>
      <c r="C21" s="215"/>
      <c r="D21" s="213" t="str">
        <f>IF($V$1="非表示","",IF(ISERROR(MATCH(D19&amp;"_2",Item_Calc!$M:$M,0)),"",INDEX(Item_Calc!$1:$1048576,MATCH(D19&amp;"_2",Item_Calc!$M:$M,0),15)))</f>
        <v/>
      </c>
      <c r="E21" s="214"/>
      <c r="F21" s="215"/>
      <c r="G21" s="213" t="str">
        <f>IF($V$1="非表示","",IF(ISERROR(MATCH(G19&amp;"_2",Item_Calc!$M:$M,0)),"",INDEX(Item_Calc!$1:$1048576,MATCH(G19&amp;"_2",Item_Calc!$M:$M,0),15)))</f>
        <v/>
      </c>
      <c r="H21" s="214"/>
      <c r="I21" s="215"/>
      <c r="J21" s="213" t="str">
        <f>IF($V$1="非表示","",IF(ISERROR(MATCH(J19&amp;"_2",Item_Calc!$M:$M,0)),"",INDEX(Item_Calc!$1:$1048576,MATCH(J19&amp;"_2",Item_Calc!$M:$M,0),15)))</f>
        <v/>
      </c>
      <c r="K21" s="214"/>
      <c r="L21" s="215"/>
      <c r="M21" s="213" t="str">
        <f>IF($V$1="非表示","",IF(ISERROR(MATCH(M19&amp;"_2",Item_Calc!$M:$M,0)),"",INDEX(Item_Calc!$1:$1048576,MATCH(M19&amp;"_2",Item_Calc!$M:$M,0),15)))</f>
        <v/>
      </c>
      <c r="N21" s="214"/>
      <c r="O21" s="215"/>
      <c r="P21" s="213" t="str">
        <f>IF($V$1="非表示","",IF(ISERROR(MATCH(P19&amp;"_2",Item_Calc!$M:$M,0)),"",INDEX(Item_Calc!$1:$1048576,MATCH(P19&amp;"_2",Item_Calc!$M:$M,0),15)))</f>
        <v/>
      </c>
      <c r="Q21" s="214"/>
      <c r="R21" s="215"/>
      <c r="S21" s="213" t="str">
        <f>IF($V$1="非表示","",IF(ISERROR(MATCH(S19&amp;"_2",Item_Calc!$M:$M,0)),"",INDEX(Item_Calc!$1:$1048576,MATCH(S19&amp;"_2",Item_Calc!$M:$M,0),15)))</f>
        <v/>
      </c>
      <c r="T21" s="214"/>
      <c r="U21" s="215"/>
      <c r="W21" s="1">
        <f ca="1">IF(INDEX(Holiday!$E:$E,ROW(),1)=0,"",INDEX(Holiday!$E:$E,ROW(),1))</f>
        <v>40662</v>
      </c>
    </row>
    <row r="22" spans="1:23" ht="15" customHeight="1" x14ac:dyDescent="0.15">
      <c r="A22" s="213" t="str">
        <f>IF($V$1="非表示","",IF(ISERROR(MATCH(A19&amp;"_3",Item_Calc!$M:$M,0)),"",INDEX(Item_Calc!$1:$1048576,MATCH(A19&amp;"_3",Item_Calc!$M:$M,0),15)))</f>
        <v/>
      </c>
      <c r="B22" s="214"/>
      <c r="C22" s="215"/>
      <c r="D22" s="213" t="str">
        <f>IF($V$1="非表示","",IF(ISERROR(MATCH(D19&amp;"_3",Item_Calc!$M:$M,0)),"",INDEX(Item_Calc!$1:$1048576,MATCH(D19&amp;"_3",Item_Calc!$M:$M,0),15)))</f>
        <v/>
      </c>
      <c r="E22" s="214"/>
      <c r="F22" s="215"/>
      <c r="G22" s="213" t="str">
        <f>IF($V$1="非表示","",IF(ISERROR(MATCH(G19&amp;"_3",Item_Calc!$M:$M,0)),"",INDEX(Item_Calc!$1:$1048576,MATCH(G19&amp;"_3",Item_Calc!$M:$M,0),15)))</f>
        <v/>
      </c>
      <c r="H22" s="214"/>
      <c r="I22" s="215"/>
      <c r="J22" s="213" t="str">
        <f>IF($V$1="非表示","",IF(ISERROR(MATCH(J19&amp;"_3",Item_Calc!$M:$M,0)),"",INDEX(Item_Calc!$1:$1048576,MATCH(J19&amp;"_3",Item_Calc!$M:$M,0),15)))</f>
        <v/>
      </c>
      <c r="K22" s="214"/>
      <c r="L22" s="215"/>
      <c r="M22" s="213" t="str">
        <f>IF($V$1="非表示","",IF(ISERROR(MATCH(M19&amp;"_3",Item_Calc!$M:$M,0)),"",INDEX(Item_Calc!$1:$1048576,MATCH(M19&amp;"_3",Item_Calc!$M:$M,0),15)))</f>
        <v/>
      </c>
      <c r="N22" s="214"/>
      <c r="O22" s="215"/>
      <c r="P22" s="213" t="str">
        <f>IF($V$1="非表示","",IF(ISERROR(MATCH(P19&amp;"_3",Item_Calc!$M:$M,0)),"",INDEX(Item_Calc!$1:$1048576,MATCH(P19&amp;"_3",Item_Calc!$M:$M,0),15)))</f>
        <v/>
      </c>
      <c r="Q22" s="214"/>
      <c r="R22" s="215"/>
      <c r="S22" s="213" t="str">
        <f>IF($V$1="非表示","",IF(ISERROR(MATCH(S19&amp;"_3",Item_Calc!$M:$M,0)),"",INDEX(Item_Calc!$1:$1048576,MATCH(S19&amp;"_3",Item_Calc!$M:$M,0),15)))</f>
        <v/>
      </c>
      <c r="T22" s="214"/>
      <c r="U22" s="215"/>
      <c r="W22" s="1" t="str">
        <f ca="1">IF(INDEX(Holiday!$E:$E,ROW(),1)=0,"",INDEX(Holiday!$E:$E,ROW(),1))</f>
        <v/>
      </c>
    </row>
    <row r="23" spans="1:23" ht="50.1" customHeight="1" x14ac:dyDescent="0.15">
      <c r="A23" s="246">
        <f>S19+1</f>
        <v>40930</v>
      </c>
      <c r="B23" s="247"/>
      <c r="C23" s="248"/>
      <c r="D23" s="240">
        <f>A23+1</f>
        <v>40931</v>
      </c>
      <c r="E23" s="241"/>
      <c r="F23" s="242"/>
      <c r="G23" s="240">
        <f>D23+1</f>
        <v>40932</v>
      </c>
      <c r="H23" s="241"/>
      <c r="I23" s="242"/>
      <c r="J23" s="240">
        <f>G23+1</f>
        <v>40933</v>
      </c>
      <c r="K23" s="241"/>
      <c r="L23" s="242"/>
      <c r="M23" s="240">
        <f>J23+1</f>
        <v>40934</v>
      </c>
      <c r="N23" s="241"/>
      <c r="O23" s="242"/>
      <c r="P23" s="240">
        <f>M23+1</f>
        <v>40935</v>
      </c>
      <c r="Q23" s="241"/>
      <c r="R23" s="242"/>
      <c r="S23" s="243">
        <f>P23+1</f>
        <v>40936</v>
      </c>
      <c r="T23" s="244"/>
      <c r="U23" s="245"/>
      <c r="W23" s="1" t="str">
        <f ca="1">IF(INDEX(Holiday!$E:$E,ROW(),1)=0,"",INDEX(Holiday!$E:$E,ROW(),1))</f>
        <v/>
      </c>
    </row>
    <row r="24" spans="1:23" ht="15" customHeight="1" x14ac:dyDescent="0.15">
      <c r="A24" s="213" t="str">
        <f>IF($V$1="非表示","",IF(ISERROR(MATCH(A23&amp;"_1",Item_Calc!$M:$M,0)),"",INDEX(Item_Calc!$1:$1048576,MATCH(A23&amp;"_1",Item_Calc!$M:$M,0),15)))</f>
        <v>10:00_1/22_項目1</v>
      </c>
      <c r="B24" s="214"/>
      <c r="C24" s="215"/>
      <c r="D24" s="213" t="str">
        <f>IF($V$1="非表示","",IF(ISERROR(MATCH(D23&amp;"_1",Item_Calc!$M:$M,0)),"",INDEX(Item_Calc!$1:$1048576,MATCH(D23&amp;"_1",Item_Calc!$M:$M,0),15)))</f>
        <v>10:00_1/23_項目1</v>
      </c>
      <c r="E24" s="214"/>
      <c r="F24" s="215"/>
      <c r="G24" s="213" t="str">
        <f>IF($V$1="非表示","",IF(ISERROR(MATCH(G23&amp;"_1",Item_Calc!$M:$M,0)),"",INDEX(Item_Calc!$1:$1048576,MATCH(G23&amp;"_1",Item_Calc!$M:$M,0),15)))</f>
        <v>10:00_1/24_項目1</v>
      </c>
      <c r="H24" s="214"/>
      <c r="I24" s="215"/>
      <c r="J24" s="213" t="str">
        <f>IF($V$1="非表示","",IF(ISERROR(MATCH(J23&amp;"_1",Item_Calc!$M:$M,0)),"",INDEX(Item_Calc!$1:$1048576,MATCH(J23&amp;"_1",Item_Calc!$M:$M,0),15)))</f>
        <v>10:00_1/25_項目1</v>
      </c>
      <c r="K24" s="214"/>
      <c r="L24" s="215"/>
      <c r="M24" s="213" t="str">
        <f>IF($V$1="非表示","",IF(ISERROR(MATCH(M23&amp;"_1",Item_Calc!$M:$M,0)),"",INDEX(Item_Calc!$1:$1048576,MATCH(M23&amp;"_1",Item_Calc!$M:$M,0),15)))</f>
        <v/>
      </c>
      <c r="N24" s="214"/>
      <c r="O24" s="215"/>
      <c r="P24" s="213" t="str">
        <f>IF($V$1="非表示","",IF(ISERROR(MATCH(P23&amp;"_1",Item_Calc!$M:$M,0)),"",INDEX(Item_Calc!$1:$1048576,MATCH(P23&amp;"_1",Item_Calc!$M:$M,0),15)))</f>
        <v/>
      </c>
      <c r="Q24" s="214"/>
      <c r="R24" s="215"/>
      <c r="S24" s="213" t="str">
        <f>IF($V$1="非表示","",IF(ISERROR(MATCH(S23&amp;"_1",Item_Calc!$M:$M,0)),"",INDEX(Item_Calc!$1:$1048576,MATCH(S23&amp;"_1",Item_Calc!$M:$M,0),15)))</f>
        <v/>
      </c>
      <c r="T24" s="214"/>
      <c r="U24" s="215"/>
      <c r="W24" s="1">
        <f ca="1">IF(INDEX(Holiday!$E:$E,ROW(),1)=0,"",INDEX(Holiday!$E:$E,ROW(),1))</f>
        <v>40666</v>
      </c>
    </row>
    <row r="25" spans="1:23" ht="15" customHeight="1" x14ac:dyDescent="0.15">
      <c r="A25" s="213" t="str">
        <f>IF($V$1="非表示","",IF(ISERROR(MATCH(A23&amp;"_2",Item_Calc!$M:$M,0)),"",INDEX(Item_Calc!$1:$1048576,MATCH(A23&amp;"_2",Item_Calc!$M:$M,0),15)))</f>
        <v/>
      </c>
      <c r="B25" s="214"/>
      <c r="C25" s="215"/>
      <c r="D25" s="213" t="str">
        <f>IF($V$1="非表示","",IF(ISERROR(MATCH(D23&amp;"_2",Item_Calc!$M:$M,0)),"",INDEX(Item_Calc!$1:$1048576,MATCH(D23&amp;"_2",Item_Calc!$M:$M,0),15)))</f>
        <v/>
      </c>
      <c r="E25" s="214"/>
      <c r="F25" s="215"/>
      <c r="G25" s="213" t="str">
        <f>IF($V$1="非表示","",IF(ISERROR(MATCH(G23&amp;"_2",Item_Calc!$M:$M,0)),"",INDEX(Item_Calc!$1:$1048576,MATCH(G23&amp;"_2",Item_Calc!$M:$M,0),15)))</f>
        <v/>
      </c>
      <c r="H25" s="214"/>
      <c r="I25" s="215"/>
      <c r="J25" s="213" t="str">
        <f>IF($V$1="非表示","",IF(ISERROR(MATCH(J23&amp;"_2",Item_Calc!$M:$M,0)),"",INDEX(Item_Calc!$1:$1048576,MATCH(J23&amp;"_2",Item_Calc!$M:$M,0),15)))</f>
        <v/>
      </c>
      <c r="K25" s="214"/>
      <c r="L25" s="215"/>
      <c r="M25" s="213" t="str">
        <f>IF($V$1="非表示","",IF(ISERROR(MATCH(M23&amp;"_2",Item_Calc!$M:$M,0)),"",INDEX(Item_Calc!$1:$1048576,MATCH(M23&amp;"_2",Item_Calc!$M:$M,0),15)))</f>
        <v/>
      </c>
      <c r="N25" s="214"/>
      <c r="O25" s="215"/>
      <c r="P25" s="213" t="str">
        <f>IF($V$1="非表示","",IF(ISERROR(MATCH(P23&amp;"_2",Item_Calc!$M:$M,0)),"",INDEX(Item_Calc!$1:$1048576,MATCH(P23&amp;"_2",Item_Calc!$M:$M,0),15)))</f>
        <v/>
      </c>
      <c r="Q25" s="214"/>
      <c r="R25" s="215"/>
      <c r="S25" s="213" t="str">
        <f>IF($V$1="非表示","",IF(ISERROR(MATCH(S23&amp;"_2",Item_Calc!$M:$M,0)),"",INDEX(Item_Calc!$1:$1048576,MATCH(S23&amp;"_2",Item_Calc!$M:$M,0),15)))</f>
        <v/>
      </c>
      <c r="T25" s="214"/>
      <c r="U25" s="215"/>
      <c r="W25" s="1">
        <f ca="1">IF(INDEX(Holiday!$E:$E,ROW(),1)=0,"",INDEX(Holiday!$E:$E,ROW(),1))</f>
        <v>40667</v>
      </c>
    </row>
    <row r="26" spans="1:23" ht="15" customHeight="1" x14ac:dyDescent="0.15">
      <c r="A26" s="213" t="str">
        <f>IF($V$1="非表示","",IF(ISERROR(MATCH(A23&amp;"_3",Item_Calc!$M:$M,0)),"",INDEX(Item_Calc!$1:$1048576,MATCH(A23&amp;"_3",Item_Calc!$M:$M,0),15)))</f>
        <v/>
      </c>
      <c r="B26" s="214"/>
      <c r="C26" s="215"/>
      <c r="D26" s="213" t="str">
        <f>IF($V$1="非表示","",IF(ISERROR(MATCH(D23&amp;"_3",Item_Calc!$M:$M,0)),"",INDEX(Item_Calc!$1:$1048576,MATCH(D23&amp;"_3",Item_Calc!$M:$M,0),15)))</f>
        <v/>
      </c>
      <c r="E26" s="214"/>
      <c r="F26" s="215"/>
      <c r="G26" s="213" t="str">
        <f>IF($V$1="非表示","",IF(ISERROR(MATCH(G23&amp;"_3",Item_Calc!$M:$M,0)),"",INDEX(Item_Calc!$1:$1048576,MATCH(G23&amp;"_3",Item_Calc!$M:$M,0),15)))</f>
        <v/>
      </c>
      <c r="H26" s="214"/>
      <c r="I26" s="215"/>
      <c r="J26" s="213" t="str">
        <f>IF($V$1="非表示","",IF(ISERROR(MATCH(J23&amp;"_3",Item_Calc!$M:$M,0)),"",INDEX(Item_Calc!$1:$1048576,MATCH(J23&amp;"_3",Item_Calc!$M:$M,0),15)))</f>
        <v/>
      </c>
      <c r="K26" s="214"/>
      <c r="L26" s="215"/>
      <c r="M26" s="213" t="str">
        <f>IF($V$1="非表示","",IF(ISERROR(MATCH(M23&amp;"_3",Item_Calc!$M:$M,0)),"",INDEX(Item_Calc!$1:$1048576,MATCH(M23&amp;"_3",Item_Calc!$M:$M,0),15)))</f>
        <v/>
      </c>
      <c r="N26" s="214"/>
      <c r="O26" s="215"/>
      <c r="P26" s="213" t="str">
        <f>IF($V$1="非表示","",IF(ISERROR(MATCH(P23&amp;"_3",Item_Calc!$M:$M,0)),"",INDEX(Item_Calc!$1:$1048576,MATCH(P23&amp;"_3",Item_Calc!$M:$M,0),15)))</f>
        <v/>
      </c>
      <c r="Q26" s="214"/>
      <c r="R26" s="215"/>
      <c r="S26" s="213" t="str">
        <f>IF($V$1="非表示","",IF(ISERROR(MATCH(S23&amp;"_3",Item_Calc!$M:$M,0)),"",INDEX(Item_Calc!$1:$1048576,MATCH(S23&amp;"_3",Item_Calc!$M:$M,0),15)))</f>
        <v/>
      </c>
      <c r="T26" s="214"/>
      <c r="U26" s="215"/>
      <c r="W26" s="1">
        <f ca="1">IF(INDEX(Holiday!$E:$E,ROW(),1)=0,"",INDEX(Holiday!$E:$E,ROW(),1))</f>
        <v>40668</v>
      </c>
    </row>
    <row r="27" spans="1:23" ht="50.1" customHeight="1" x14ac:dyDescent="0.15">
      <c r="A27" s="246">
        <f>S23+1</f>
        <v>40937</v>
      </c>
      <c r="B27" s="247"/>
      <c r="C27" s="248"/>
      <c r="D27" s="240">
        <f>A27+1</f>
        <v>40938</v>
      </c>
      <c r="E27" s="241"/>
      <c r="F27" s="242"/>
      <c r="G27" s="240">
        <f>D27+1</f>
        <v>40939</v>
      </c>
      <c r="H27" s="241"/>
      <c r="I27" s="242"/>
      <c r="J27" s="240">
        <f>G27+1</f>
        <v>40940</v>
      </c>
      <c r="K27" s="241"/>
      <c r="L27" s="242"/>
      <c r="M27" s="240">
        <f>J27+1</f>
        <v>40941</v>
      </c>
      <c r="N27" s="241"/>
      <c r="O27" s="242"/>
      <c r="P27" s="240">
        <f>M27+1</f>
        <v>40942</v>
      </c>
      <c r="Q27" s="241"/>
      <c r="R27" s="242"/>
      <c r="S27" s="243">
        <f>P27+1</f>
        <v>40943</v>
      </c>
      <c r="T27" s="244"/>
      <c r="U27" s="245"/>
      <c r="W27" s="1" t="str">
        <f ca="1">IF(INDEX(Holiday!$E:$E,ROW(),1)=0,"",INDEX(Holiday!$E:$E,ROW(),1))</f>
        <v/>
      </c>
    </row>
    <row r="28" spans="1:23" ht="15" customHeight="1" x14ac:dyDescent="0.15">
      <c r="A28" s="213" t="str">
        <f>IF($V$1="非表示","",IF(ISERROR(MATCH(A27&amp;"_1",Item_Calc!$M:$M,0)),"",INDEX(Item_Calc!$1:$1048576,MATCH(A27&amp;"_1",Item_Calc!$M:$M,0),15)))</f>
        <v/>
      </c>
      <c r="B28" s="214"/>
      <c r="C28" s="215"/>
      <c r="D28" s="213" t="str">
        <f>IF($V$1="非表示","",IF(ISERROR(MATCH(D27&amp;"_1",Item_Calc!$M:$M,0)),"",INDEX(Item_Calc!$1:$1048576,MATCH(D27&amp;"_1",Item_Calc!$M:$M,0),15)))</f>
        <v/>
      </c>
      <c r="E28" s="214"/>
      <c r="F28" s="215"/>
      <c r="G28" s="213" t="str">
        <f>IF($V$1="非表示","",IF(ISERROR(MATCH(G27&amp;"_1",Item_Calc!$M:$M,0)),"",INDEX(Item_Calc!$1:$1048576,MATCH(G27&amp;"_1",Item_Calc!$M:$M,0),15)))</f>
        <v/>
      </c>
      <c r="H28" s="214"/>
      <c r="I28" s="215"/>
      <c r="J28" s="213" t="str">
        <f>IF($V$1="非表示","",IF(ISERROR(MATCH(J27&amp;"_1",Item_Calc!$M:$M,0)),"",INDEX(Item_Calc!$1:$1048576,MATCH(J27&amp;"_1",Item_Calc!$M:$M,0),15)))</f>
        <v/>
      </c>
      <c r="K28" s="214"/>
      <c r="L28" s="215"/>
      <c r="M28" s="213" t="str">
        <f>IF($V$1="非表示","",IF(ISERROR(MATCH(M27&amp;"_1",Item_Calc!$M:$M,0)),"",INDEX(Item_Calc!$1:$1048576,MATCH(M27&amp;"_1",Item_Calc!$M:$M,0),15)))</f>
        <v/>
      </c>
      <c r="N28" s="214"/>
      <c r="O28" s="215"/>
      <c r="P28" s="213" t="str">
        <f>IF($V$1="非表示","",IF(ISERROR(MATCH(P27&amp;"_1",Item_Calc!$M:$M,0)),"",INDEX(Item_Calc!$1:$1048576,MATCH(P27&amp;"_1",Item_Calc!$M:$M,0),15)))</f>
        <v/>
      </c>
      <c r="Q28" s="214"/>
      <c r="R28" s="215"/>
      <c r="S28" s="213" t="str">
        <f>IF($V$1="非表示","",IF(ISERROR(MATCH(S27&amp;"_1",Item_Calc!$M:$M,0)),"",INDEX(Item_Calc!$1:$1048576,MATCH(S27&amp;"_1",Item_Calc!$M:$M,0),15)))</f>
        <v/>
      </c>
      <c r="T28" s="214"/>
      <c r="U28" s="215"/>
      <c r="W28" s="1">
        <f ca="1">IF(INDEX(Holiday!$E:$E,ROW(),1)=0,"",INDEX(Holiday!$E:$E,ROW(),1))</f>
        <v>40742</v>
      </c>
    </row>
    <row r="29" spans="1:23" ht="15" customHeight="1" x14ac:dyDescent="0.15">
      <c r="A29" s="213" t="str">
        <f>IF($V$1="非表示","",IF(ISERROR(MATCH(A27&amp;"_2",Item_Calc!$M:$M,0)),"",INDEX(Item_Calc!$1:$1048576,MATCH(A27&amp;"_2",Item_Calc!$M:$M,0),15)))</f>
        <v/>
      </c>
      <c r="B29" s="214"/>
      <c r="C29" s="215"/>
      <c r="D29" s="213" t="str">
        <f>IF($V$1="非表示","",IF(ISERROR(MATCH(D27&amp;"_2",Item_Calc!$M:$M,0)),"",INDEX(Item_Calc!$1:$1048576,MATCH(D27&amp;"_2",Item_Calc!$M:$M,0),15)))</f>
        <v/>
      </c>
      <c r="E29" s="214"/>
      <c r="F29" s="215"/>
      <c r="G29" s="213" t="str">
        <f>IF($V$1="非表示","",IF(ISERROR(MATCH(G27&amp;"_2",Item_Calc!$M:$M,0)),"",INDEX(Item_Calc!$1:$1048576,MATCH(G27&amp;"_2",Item_Calc!$M:$M,0),15)))</f>
        <v/>
      </c>
      <c r="H29" s="214"/>
      <c r="I29" s="215"/>
      <c r="J29" s="213" t="str">
        <f>IF($V$1="非表示","",IF(ISERROR(MATCH(J27&amp;"_2",Item_Calc!$M:$M,0)),"",INDEX(Item_Calc!$1:$1048576,MATCH(J27&amp;"_2",Item_Calc!$M:$M,0),15)))</f>
        <v/>
      </c>
      <c r="K29" s="214"/>
      <c r="L29" s="215"/>
      <c r="M29" s="213" t="str">
        <f>IF($V$1="非表示","",IF(ISERROR(MATCH(M27&amp;"_2",Item_Calc!$M:$M,0)),"",INDEX(Item_Calc!$1:$1048576,MATCH(M27&amp;"_2",Item_Calc!$M:$M,0),15)))</f>
        <v/>
      </c>
      <c r="N29" s="214"/>
      <c r="O29" s="215"/>
      <c r="P29" s="213" t="str">
        <f>IF($V$1="非表示","",IF(ISERROR(MATCH(P27&amp;"_2",Item_Calc!$M:$M,0)),"",INDEX(Item_Calc!$1:$1048576,MATCH(P27&amp;"_2",Item_Calc!$M:$M,0),15)))</f>
        <v/>
      </c>
      <c r="Q29" s="214"/>
      <c r="R29" s="215"/>
      <c r="S29" s="213" t="str">
        <f>IF($V$1="非表示","",IF(ISERROR(MATCH(S27&amp;"_2",Item_Calc!$M:$M,0)),"",INDEX(Item_Calc!$1:$1048576,MATCH(S27&amp;"_2",Item_Calc!$M:$M,0),15)))</f>
        <v/>
      </c>
      <c r="T29" s="214"/>
      <c r="U29" s="215"/>
      <c r="W29" s="1" t="str">
        <f ca="1">IF(INDEX(Holiday!$E:$E,ROW(),1)=0,"",INDEX(Holiday!$E:$E,ROW(),1))</f>
        <v/>
      </c>
    </row>
    <row r="30" spans="1:23" ht="15" customHeight="1" x14ac:dyDescent="0.15">
      <c r="A30" s="213" t="str">
        <f>IF($V$1="非表示","",IF(ISERROR(MATCH(A27&amp;"_3",Item_Calc!$M:$M,0)),"",INDEX(Item_Calc!$1:$1048576,MATCH(A27&amp;"_3",Item_Calc!$M:$M,0),15)))</f>
        <v/>
      </c>
      <c r="B30" s="214"/>
      <c r="C30" s="215"/>
      <c r="D30" s="213" t="str">
        <f>IF($V$1="非表示","",IF(ISERROR(MATCH(D27&amp;"_3",Item_Calc!$M:$M,0)),"",INDEX(Item_Calc!$1:$1048576,MATCH(D27&amp;"_3",Item_Calc!$M:$M,0),15)))</f>
        <v/>
      </c>
      <c r="E30" s="214"/>
      <c r="F30" s="215"/>
      <c r="G30" s="213" t="str">
        <f>IF($V$1="非表示","",IF(ISERROR(MATCH(G27&amp;"_3",Item_Calc!$M:$M,0)),"",INDEX(Item_Calc!$1:$1048576,MATCH(G27&amp;"_3",Item_Calc!$M:$M,0),15)))</f>
        <v/>
      </c>
      <c r="H30" s="214"/>
      <c r="I30" s="215"/>
      <c r="J30" s="213" t="str">
        <f>IF($V$1="非表示","",IF(ISERROR(MATCH(J27&amp;"_3",Item_Calc!$M:$M,0)),"",INDEX(Item_Calc!$1:$1048576,MATCH(J27&amp;"_3",Item_Calc!$M:$M,0),15)))</f>
        <v/>
      </c>
      <c r="K30" s="214"/>
      <c r="L30" s="215"/>
      <c r="M30" s="213" t="str">
        <f>IF($V$1="非表示","",IF(ISERROR(MATCH(M27&amp;"_3",Item_Calc!$M:$M,0)),"",INDEX(Item_Calc!$1:$1048576,MATCH(M27&amp;"_3",Item_Calc!$M:$M,0),15)))</f>
        <v/>
      </c>
      <c r="N30" s="214"/>
      <c r="O30" s="215"/>
      <c r="P30" s="213" t="str">
        <f>IF($V$1="非表示","",IF(ISERROR(MATCH(P27&amp;"_3",Item_Calc!$M:$M,0)),"",INDEX(Item_Calc!$1:$1048576,MATCH(P27&amp;"_3",Item_Calc!$M:$M,0),15)))</f>
        <v/>
      </c>
      <c r="Q30" s="214"/>
      <c r="R30" s="215"/>
      <c r="S30" s="213" t="str">
        <f>IF($V$1="非表示","",IF(ISERROR(MATCH(S27&amp;"_3",Item_Calc!$M:$M,0)),"",INDEX(Item_Calc!$1:$1048576,MATCH(S27&amp;"_3",Item_Calc!$M:$M,0),15)))</f>
        <v/>
      </c>
      <c r="T30" s="214"/>
      <c r="U30" s="215"/>
      <c r="W30" s="1">
        <f ca="1">IF(INDEX(Holiday!$E:$E,ROW(),1)=0,"",INDEX(Holiday!$E:$E,ROW(),1))</f>
        <v>40805</v>
      </c>
    </row>
    <row r="31" spans="1:23" ht="50.1" customHeight="1" x14ac:dyDescent="0.15">
      <c r="A31" s="246">
        <f>S27+1</f>
        <v>40944</v>
      </c>
      <c r="B31" s="247"/>
      <c r="C31" s="248"/>
      <c r="D31" s="240">
        <f>A31+1</f>
        <v>40945</v>
      </c>
      <c r="E31" s="241"/>
      <c r="F31" s="242"/>
      <c r="G31" s="240">
        <f>D31+1</f>
        <v>40946</v>
      </c>
      <c r="H31" s="241"/>
      <c r="I31" s="242"/>
      <c r="J31" s="240">
        <f>G31+1</f>
        <v>40947</v>
      </c>
      <c r="K31" s="241"/>
      <c r="L31" s="242"/>
      <c r="M31" s="240">
        <f>J31+1</f>
        <v>40948</v>
      </c>
      <c r="N31" s="241"/>
      <c r="O31" s="242"/>
      <c r="P31" s="240">
        <f>M31+1</f>
        <v>40949</v>
      </c>
      <c r="Q31" s="241"/>
      <c r="R31" s="242"/>
      <c r="S31" s="243">
        <f>P31+1</f>
        <v>40950</v>
      </c>
      <c r="T31" s="244"/>
      <c r="U31" s="245"/>
      <c r="W31" s="1" t="str">
        <f ca="1">IF(INDEX(Holiday!$E:$E,ROW(),1)=0,"",INDEX(Holiday!$E:$E,ROW(),1))</f>
        <v/>
      </c>
    </row>
    <row r="32" spans="1:23" ht="15" customHeight="1" x14ac:dyDescent="0.15">
      <c r="A32" s="213" t="str">
        <f>IF($V$1="非表示","",IF(ISERROR(MATCH(A31&amp;"_1",Item_Calc!$M:$M,0)),"",INDEX(Item_Calc!$1:$1048576,MATCH(A31&amp;"_1",Item_Calc!$M:$M,0),15)))</f>
        <v/>
      </c>
      <c r="B32" s="214"/>
      <c r="C32" s="215"/>
      <c r="D32" s="213" t="str">
        <f>IF($V$1="非表示","",IF(ISERROR(MATCH(D31&amp;"_1",Item_Calc!$M:$M,0)),"",INDEX(Item_Calc!$1:$1048576,MATCH(D31&amp;"_1",Item_Calc!$M:$M,0),15)))</f>
        <v/>
      </c>
      <c r="E32" s="214"/>
      <c r="F32" s="215"/>
      <c r="G32" s="213" t="str">
        <f>IF($V$1="非表示","",IF(ISERROR(MATCH(G31&amp;"_1",Item_Calc!$M:$M,0)),"",INDEX(Item_Calc!$1:$1048576,MATCH(G31&amp;"_1",Item_Calc!$M:$M,0),15)))</f>
        <v/>
      </c>
      <c r="H32" s="214"/>
      <c r="I32" s="215"/>
      <c r="J32" s="213" t="str">
        <f>IF($V$1="非表示","",IF(ISERROR(MATCH(J31&amp;"_1",Item_Calc!$M:$M,0)),"",INDEX(Item_Calc!$1:$1048576,MATCH(J31&amp;"_1",Item_Calc!$M:$M,0),15)))</f>
        <v/>
      </c>
      <c r="K32" s="214"/>
      <c r="L32" s="215"/>
      <c r="M32" s="213" t="str">
        <f>IF($V$1="非表示","",IF(ISERROR(MATCH(M31&amp;"_1",Item_Calc!$M:$M,0)),"",INDEX(Item_Calc!$1:$1048576,MATCH(M31&amp;"_1",Item_Calc!$M:$M,0),15)))</f>
        <v/>
      </c>
      <c r="N32" s="214"/>
      <c r="O32" s="215"/>
      <c r="P32" s="213" t="str">
        <f>IF($V$1="非表示","",IF(ISERROR(MATCH(P31&amp;"_1",Item_Calc!$M:$M,0)),"",INDEX(Item_Calc!$1:$1048576,MATCH(P31&amp;"_1",Item_Calc!$M:$M,0),15)))</f>
        <v/>
      </c>
      <c r="Q32" s="214"/>
      <c r="R32" s="215"/>
      <c r="S32" s="213" t="str">
        <f>IF($V$1="非表示","",IF(ISERROR(MATCH(S31&amp;"_1",Item_Calc!$M:$M,0)),"",INDEX(Item_Calc!$1:$1048576,MATCH(S31&amp;"_1",Item_Calc!$M:$M,0),15)))</f>
        <v/>
      </c>
      <c r="T32" s="214"/>
      <c r="U32" s="215"/>
      <c r="W32" s="1">
        <f ca="1">IF(INDEX(Holiday!$E:$E,ROW(),1)=0,"",INDEX(Holiday!$E:$E,ROW(),1))</f>
        <v>40809</v>
      </c>
    </row>
    <row r="33" spans="1:23" ht="15" customHeight="1" x14ac:dyDescent="0.15">
      <c r="A33" s="213" t="str">
        <f>IF($V$1="非表示","",IF(ISERROR(MATCH(A31&amp;"_2",Item_Calc!$M:$M,0)),"",INDEX(Item_Calc!$1:$1048576,MATCH(A31&amp;"_2",Item_Calc!$M:$M,0),15)))</f>
        <v/>
      </c>
      <c r="B33" s="214"/>
      <c r="C33" s="215"/>
      <c r="D33" s="213" t="str">
        <f>IF($V$1="非表示","",IF(ISERROR(MATCH(D31&amp;"_2",Item_Calc!$M:$M,0)),"",INDEX(Item_Calc!$1:$1048576,MATCH(D31&amp;"_2",Item_Calc!$M:$M,0),15)))</f>
        <v/>
      </c>
      <c r="E33" s="214"/>
      <c r="F33" s="215"/>
      <c r="G33" s="213" t="str">
        <f>IF($V$1="非表示","",IF(ISERROR(MATCH(G31&amp;"_2",Item_Calc!$M:$M,0)),"",INDEX(Item_Calc!$1:$1048576,MATCH(G31&amp;"_2",Item_Calc!$M:$M,0),15)))</f>
        <v/>
      </c>
      <c r="H33" s="214"/>
      <c r="I33" s="215"/>
      <c r="J33" s="213" t="str">
        <f>IF($V$1="非表示","",IF(ISERROR(MATCH(J31&amp;"_2",Item_Calc!$M:$M,0)),"",INDEX(Item_Calc!$1:$1048576,MATCH(J31&amp;"_2",Item_Calc!$M:$M,0),15)))</f>
        <v/>
      </c>
      <c r="K33" s="214"/>
      <c r="L33" s="215"/>
      <c r="M33" s="213" t="str">
        <f>IF($V$1="非表示","",IF(ISERROR(MATCH(M31&amp;"_2",Item_Calc!$M:$M,0)),"",INDEX(Item_Calc!$1:$1048576,MATCH(M31&amp;"_2",Item_Calc!$M:$M,0),15)))</f>
        <v/>
      </c>
      <c r="N33" s="214"/>
      <c r="O33" s="215"/>
      <c r="P33" s="213" t="str">
        <f>IF($V$1="非表示","",IF(ISERROR(MATCH(P31&amp;"_2",Item_Calc!$M:$M,0)),"",INDEX(Item_Calc!$1:$1048576,MATCH(P31&amp;"_2",Item_Calc!$M:$M,0),15)))</f>
        <v/>
      </c>
      <c r="Q33" s="214"/>
      <c r="R33" s="215"/>
      <c r="S33" s="213" t="str">
        <f>IF($V$1="非表示","",IF(ISERROR(MATCH(S31&amp;"_2",Item_Calc!$M:$M,0)),"",INDEX(Item_Calc!$1:$1048576,MATCH(S31&amp;"_2",Item_Calc!$M:$M,0),15)))</f>
        <v/>
      </c>
      <c r="T33" s="214"/>
      <c r="U33" s="215"/>
      <c r="W33" s="1" t="str">
        <f ca="1">IF(INDEX(Holiday!$E:$E,ROW(),1)=0,"",INDEX(Holiday!$E:$E,ROW(),1))</f>
        <v/>
      </c>
    </row>
    <row r="34" spans="1:23" ht="15" customHeight="1" x14ac:dyDescent="0.15">
      <c r="A34" s="213" t="str">
        <f>IF($V$1="非表示","",IF(ISERROR(MATCH(A31&amp;"_3",Item_Calc!$M:$M,0)),"",INDEX(Item_Calc!$1:$1048576,MATCH(A31&amp;"_3",Item_Calc!$M:$M,0),15)))</f>
        <v/>
      </c>
      <c r="B34" s="214"/>
      <c r="C34" s="215"/>
      <c r="D34" s="213" t="str">
        <f>IF($V$1="非表示","",IF(ISERROR(MATCH(D31&amp;"_3",Item_Calc!$M:$M,0)),"",INDEX(Item_Calc!$1:$1048576,MATCH(D31&amp;"_3",Item_Calc!$M:$M,0),15)))</f>
        <v/>
      </c>
      <c r="E34" s="214"/>
      <c r="F34" s="215"/>
      <c r="G34" s="213" t="str">
        <f>IF($V$1="非表示","",IF(ISERROR(MATCH(G31&amp;"_3",Item_Calc!$M:$M,0)),"",INDEX(Item_Calc!$1:$1048576,MATCH(G31&amp;"_3",Item_Calc!$M:$M,0),15)))</f>
        <v/>
      </c>
      <c r="H34" s="214"/>
      <c r="I34" s="215"/>
      <c r="J34" s="213" t="str">
        <f>IF($V$1="非表示","",IF(ISERROR(MATCH(J31&amp;"_3",Item_Calc!$M:$M,0)),"",INDEX(Item_Calc!$1:$1048576,MATCH(J31&amp;"_3",Item_Calc!$M:$M,0),15)))</f>
        <v/>
      </c>
      <c r="K34" s="214"/>
      <c r="L34" s="215"/>
      <c r="M34" s="213" t="str">
        <f>IF($V$1="非表示","",IF(ISERROR(MATCH(M31&amp;"_3",Item_Calc!$M:$M,0)),"",INDEX(Item_Calc!$1:$1048576,MATCH(M31&amp;"_3",Item_Calc!$M:$M,0),15)))</f>
        <v/>
      </c>
      <c r="N34" s="214"/>
      <c r="O34" s="215"/>
      <c r="P34" s="213" t="str">
        <f>IF($V$1="非表示","",IF(ISERROR(MATCH(P31&amp;"_3",Item_Calc!$M:$M,0)),"",INDEX(Item_Calc!$1:$1048576,MATCH(P31&amp;"_3",Item_Calc!$M:$M,0),15)))</f>
        <v/>
      </c>
      <c r="Q34" s="214"/>
      <c r="R34" s="215"/>
      <c r="S34" s="213" t="str">
        <f>IF($V$1="非表示","",IF(ISERROR(MATCH(S31&amp;"_3",Item_Calc!$M:$M,0)),"",INDEX(Item_Calc!$1:$1048576,MATCH(S31&amp;"_3",Item_Calc!$M:$M,0),15)))</f>
        <v/>
      </c>
      <c r="T34" s="214"/>
      <c r="U34" s="215"/>
      <c r="W34" s="1">
        <f ca="1">IF(INDEX(Holiday!$E:$E,ROW(),1)=0,"",INDEX(Holiday!$E:$E,ROW(),1))</f>
        <v>40826</v>
      </c>
    </row>
    <row r="35" spans="1:23" x14ac:dyDescent="0.15">
      <c r="W35" s="1" t="str">
        <f ca="1">IF(INDEX(Holiday!$E:$E,ROW(),1)=0,"",INDEX(Holiday!$E:$E,ROW(),1))</f>
        <v/>
      </c>
    </row>
    <row r="36" spans="1:23" ht="15" x14ac:dyDescent="0.15">
      <c r="G36" s="218" t="str">
        <f>IF(INDEX(組織名!$1:$1048576,1,2)=0,"",INDEX(組織名!$1:$1048576,1,2))</f>
        <v>xls-hashimoto</v>
      </c>
      <c r="H36" s="218"/>
      <c r="I36" s="218"/>
      <c r="J36" s="218"/>
      <c r="K36" s="218"/>
      <c r="L36" s="218"/>
      <c r="M36" s="218"/>
      <c r="N36" s="218"/>
      <c r="O36" s="218"/>
      <c r="W36" s="1">
        <f ca="1">IF(INDEX(Holiday!$E:$E,ROW(),1)=0,"",INDEX(Holiday!$E:$E,ROW(),1))</f>
        <v>40850</v>
      </c>
    </row>
    <row r="37" spans="1:23" x14ac:dyDescent="0.15">
      <c r="W37" s="1" t="str">
        <f ca="1">IF(INDEX(Holiday!$E:$E,ROW(),1)=0,"",INDEX(Holiday!$E:$E,ROW(),1))</f>
        <v/>
      </c>
    </row>
    <row r="38" spans="1:23" x14ac:dyDescent="0.15">
      <c r="W38" s="1">
        <f ca="1">IF(INDEX(Holiday!$E:$E,ROW(),1)=0,"",INDEX(Holiday!$E:$E,ROW(),1))</f>
        <v>40870</v>
      </c>
    </row>
    <row r="39" spans="1:23" x14ac:dyDescent="0.15">
      <c r="W39" s="1" t="str">
        <f ca="1">IF(INDEX(Holiday!$E:$E,ROW(),1)=0,"",INDEX(Holiday!$E:$E,ROW(),1))</f>
        <v/>
      </c>
    </row>
    <row r="40" spans="1:23" x14ac:dyDescent="0.15">
      <c r="W40" s="1">
        <f ca="1">IF(INDEX(Holiday!$E:$E,ROW(),1)=0,"",INDEX(Holiday!$E:$E,ROW(),1))</f>
        <v>40900</v>
      </c>
    </row>
    <row r="41" spans="1:23" x14ac:dyDescent="0.15">
      <c r="W41" s="1" t="str">
        <f ca="1">IF(INDEX(Holiday!$E:$E,ROW(),1)=0,"",INDEX(Holiday!$E:$E,ROW(),1))</f>
        <v/>
      </c>
    </row>
    <row r="42" spans="1:23" x14ac:dyDescent="0.15">
      <c r="W42" s="1">
        <f ca="1">IF(INDEX(Holiday!$E:$E,ROW(),1)=0,"",INDEX(Holiday!$E:$E,ROW(),1))</f>
        <v>40907</v>
      </c>
    </row>
    <row r="43" spans="1:23" x14ac:dyDescent="0.15">
      <c r="W43" s="1">
        <f ca="1">IF(INDEX(Holiday!$E:$E,ROW(),1)=0,"",INDEX(Holiday!$E:$E,ROW(),1))</f>
        <v>40908</v>
      </c>
    </row>
    <row r="44" spans="1:23" x14ac:dyDescent="0.15">
      <c r="W44" s="1">
        <f ca="1">IF(INDEX(Holiday!$E:$E,ROW(),1)=0,"",INDEX(Holiday!$E:$E,ROW(),1))</f>
        <v>40909</v>
      </c>
    </row>
    <row r="45" spans="1:23" x14ac:dyDescent="0.15">
      <c r="W45" s="1">
        <f ca="1">IF(INDEX(Holiday!$E:$E,ROW(),1)=0,"",INDEX(Holiday!$E:$E,ROW(),1))</f>
        <v>40910</v>
      </c>
    </row>
    <row r="46" spans="1:23" x14ac:dyDescent="0.15">
      <c r="W46" s="1">
        <f ca="1">IF(INDEX(Holiday!$E:$E,ROW(),1)=0,"",INDEX(Holiday!$E:$E,ROW(),1))</f>
        <v>40911</v>
      </c>
    </row>
    <row r="47" spans="1:23" x14ac:dyDescent="0.15">
      <c r="W47" s="1" t="str">
        <f ca="1">IF(INDEX(Holiday!$E:$E,ROW(),1)=0,"",INDEX(Holiday!$E:$E,ROW(),1))</f>
        <v/>
      </c>
    </row>
    <row r="48" spans="1:23" x14ac:dyDescent="0.15">
      <c r="W48" s="1">
        <f ca="1">IF(INDEX(Holiday!$E:$E,ROW(),1)=0,"",INDEX(Holiday!$E:$E,ROW(),1))</f>
        <v>40917</v>
      </c>
    </row>
    <row r="49" spans="23:23" x14ac:dyDescent="0.15">
      <c r="W49" s="1" t="str">
        <f ca="1">IF(INDEX(Holiday!$E:$E,ROW(),1)=0,"",INDEX(Holiday!$E:$E,ROW(),1))</f>
        <v/>
      </c>
    </row>
    <row r="50" spans="23:23" x14ac:dyDescent="0.15">
      <c r="W50" s="1">
        <f ca="1">IF(INDEX(Holiday!$E:$E,ROW(),1)=0,"",INDEX(Holiday!$E:$E,ROW(),1))</f>
        <v>40950</v>
      </c>
    </row>
    <row r="51" spans="23:23" x14ac:dyDescent="0.15">
      <c r="W51" s="1" t="str">
        <f ca="1">IF(INDEX(Holiday!$E:$E,ROW(),1)=0,"",INDEX(Holiday!$E:$E,ROW(),1))</f>
        <v/>
      </c>
    </row>
    <row r="52" spans="23:23" x14ac:dyDescent="0.15">
      <c r="W52" s="1">
        <f ca="1">IF(INDEX(Holiday!$E:$E,ROW(),1)=0,"",INDEX(Holiday!$E:$E,ROW(),1))</f>
        <v>40988</v>
      </c>
    </row>
    <row r="53" spans="23:23" x14ac:dyDescent="0.15">
      <c r="W53" s="1" t="str">
        <f ca="1">IF(INDEX(Holiday!$E:$E,ROW(),1)=0,"",INDEX(Holiday!$E:$E,ROW(),1))</f>
        <v/>
      </c>
    </row>
    <row r="54" spans="23:23" x14ac:dyDescent="0.15">
      <c r="W54" s="1">
        <f ca="1">IF(INDEX(Holiday!$E:$E,ROW(),1)=0,"",INDEX(Holiday!$E:$E,ROW(),1))</f>
        <v>41028</v>
      </c>
    </row>
    <row r="55" spans="23:23" x14ac:dyDescent="0.15">
      <c r="W55" s="1">
        <f ca="1">IF(INDEX(Holiday!$E:$E,ROW(),1)=0,"",INDEX(Holiday!$E:$E,ROW(),1))</f>
        <v>41029</v>
      </c>
    </row>
    <row r="56" spans="23:23" x14ac:dyDescent="0.15">
      <c r="W56" s="1" t="str">
        <f ca="1">IF(INDEX(Holiday!$E:$E,ROW(),1)=0,"",INDEX(Holiday!$E:$E,ROW(),1))</f>
        <v/>
      </c>
    </row>
    <row r="57" spans="23:23" x14ac:dyDescent="0.15">
      <c r="W57" s="1">
        <f ca="1">IF(INDEX(Holiday!$E:$E,ROW(),1)=0,"",INDEX(Holiday!$E:$E,ROW(),1))</f>
        <v>41032</v>
      </c>
    </row>
    <row r="58" spans="23:23" x14ac:dyDescent="0.15">
      <c r="W58" s="1">
        <f ca="1">IF(INDEX(Holiday!$E:$E,ROW(),1)=0,"",INDEX(Holiday!$E:$E,ROW(),1))</f>
        <v>41033</v>
      </c>
    </row>
    <row r="59" spans="23:23" x14ac:dyDescent="0.15">
      <c r="W59" s="1">
        <f ca="1">IF(INDEX(Holiday!$E:$E,ROW(),1)=0,"",INDEX(Holiday!$E:$E,ROW(),1))</f>
        <v>41034</v>
      </c>
    </row>
    <row r="60" spans="23:23" x14ac:dyDescent="0.15">
      <c r="W60" s="1" t="str">
        <f ca="1">IF(INDEX(Holiday!$E:$E,ROW(),1)=0,"",INDEX(Holiday!$E:$E,ROW(),1))</f>
        <v/>
      </c>
    </row>
    <row r="61" spans="23:23" x14ac:dyDescent="0.15">
      <c r="W61" s="1">
        <f ca="1">IF(INDEX(Holiday!$E:$E,ROW(),1)=0,"",INDEX(Holiday!$E:$E,ROW(),1))</f>
        <v>41106</v>
      </c>
    </row>
    <row r="62" spans="23:23" x14ac:dyDescent="0.15">
      <c r="W62" s="1" t="str">
        <f ca="1">IF(INDEX(Holiday!$E:$E,ROW(),1)=0,"",INDEX(Holiday!$E:$E,ROW(),1))</f>
        <v/>
      </c>
    </row>
    <row r="63" spans="23:23" x14ac:dyDescent="0.15">
      <c r="W63" s="1">
        <f ca="1">IF(INDEX(Holiday!$E:$E,ROW(),1)=0,"",INDEX(Holiday!$E:$E,ROW(),1))</f>
        <v>41169</v>
      </c>
    </row>
    <row r="64" spans="23:23" x14ac:dyDescent="0.15">
      <c r="W64" s="1" t="str">
        <f ca="1">IF(INDEX(Holiday!$E:$E,ROW(),1)=0,"",INDEX(Holiday!$E:$E,ROW(),1))</f>
        <v/>
      </c>
    </row>
    <row r="65" spans="23:23" x14ac:dyDescent="0.15">
      <c r="W65" s="1">
        <f ca="1">IF(INDEX(Holiday!$E:$E,ROW(),1)=0,"",INDEX(Holiday!$E:$E,ROW(),1))</f>
        <v>41174</v>
      </c>
    </row>
    <row r="66" spans="23:23" x14ac:dyDescent="0.15">
      <c r="W66" s="1" t="str">
        <f ca="1">IF(INDEX(Holiday!$E:$E,ROW(),1)=0,"",INDEX(Holiday!$E:$E,ROW(),1))</f>
        <v/>
      </c>
    </row>
    <row r="67" spans="23:23" x14ac:dyDescent="0.15">
      <c r="W67" s="1">
        <f ca="1">IF(INDEX(Holiday!$E:$E,ROW(),1)=0,"",INDEX(Holiday!$E:$E,ROW(),1))</f>
        <v>41190</v>
      </c>
    </row>
    <row r="68" spans="23:23" x14ac:dyDescent="0.15">
      <c r="W68" s="1" t="str">
        <f ca="1">IF(INDEX(Holiday!$E:$E,ROW(),1)=0,"",INDEX(Holiday!$E:$E,ROW(),1))</f>
        <v/>
      </c>
    </row>
    <row r="69" spans="23:23" x14ac:dyDescent="0.15">
      <c r="W69" s="1">
        <f ca="1">IF(INDEX(Holiday!$E:$E,ROW(),1)=0,"",INDEX(Holiday!$E:$E,ROW(),1))</f>
        <v>41216</v>
      </c>
    </row>
    <row r="70" spans="23:23" x14ac:dyDescent="0.15">
      <c r="W70" s="1" t="str">
        <f ca="1">IF(INDEX(Holiday!$E:$E,ROW(),1)=0,"",INDEX(Holiday!$E:$E,ROW(),1))</f>
        <v/>
      </c>
    </row>
    <row r="71" spans="23:23" x14ac:dyDescent="0.15">
      <c r="W71" s="1">
        <f ca="1">IF(INDEX(Holiday!$E:$E,ROW(),1)=0,"",INDEX(Holiday!$E:$E,ROW(),1))</f>
        <v>41236</v>
      </c>
    </row>
    <row r="72" spans="23:23" x14ac:dyDescent="0.15">
      <c r="W72" s="1" t="str">
        <f ca="1">IF(INDEX(Holiday!$E:$E,ROW(),1)=0,"",INDEX(Holiday!$E:$E,ROW(),1))</f>
        <v/>
      </c>
    </row>
    <row r="73" spans="23:23" x14ac:dyDescent="0.15">
      <c r="W73" s="1">
        <f ca="1">IF(INDEX(Holiday!$E:$E,ROW(),1)=0,"",INDEX(Holiday!$E:$E,ROW(),1))</f>
        <v>41266</v>
      </c>
    </row>
    <row r="74" spans="23:23" x14ac:dyDescent="0.15">
      <c r="W74" s="1">
        <f ca="1">IF(INDEX(Holiday!$E:$E,ROW(),1)=0,"",INDEX(Holiday!$E:$E,ROW(),1))</f>
        <v>41267</v>
      </c>
    </row>
    <row r="75" spans="23:23" x14ac:dyDescent="0.15">
      <c r="W75" s="1">
        <f ca="1">IF(INDEX(Holiday!$E:$E,ROW(),1)=0,"",INDEX(Holiday!$E:$E,ROW(),1))</f>
        <v>41273</v>
      </c>
    </row>
    <row r="76" spans="23:23" x14ac:dyDescent="0.15">
      <c r="W76" s="1">
        <f ca="1">IF(INDEX(Holiday!$E:$E,ROW(),1)=0,"",INDEX(Holiday!$E:$E,ROW(),1))</f>
        <v>41274</v>
      </c>
    </row>
    <row r="77" spans="23:23" x14ac:dyDescent="0.15">
      <c r="W77" s="1">
        <f ca="1">IF(INDEX(Holiday!$E:$E,ROW(),1)=0,"",INDEX(Holiday!$E:$E,ROW(),1))</f>
        <v>41275</v>
      </c>
    </row>
    <row r="78" spans="23:23" x14ac:dyDescent="0.15">
      <c r="W78" s="1">
        <f ca="1">IF(INDEX(Holiday!$E:$E,ROW(),1)=0,"",INDEX(Holiday!$E:$E,ROW(),1))</f>
        <v>41276</v>
      </c>
    </row>
    <row r="79" spans="23:23" x14ac:dyDescent="0.15">
      <c r="W79" s="1">
        <f ca="1">IF(INDEX(Holiday!$E:$E,ROW(),1)=0,"",INDEX(Holiday!$E:$E,ROW(),1))</f>
        <v>41277</v>
      </c>
    </row>
    <row r="80" spans="23:23" x14ac:dyDescent="0.15">
      <c r="W80" s="1" t="str">
        <f ca="1">IF(INDEX(Holiday!$E:$E,ROW(),1)=0,"",INDEX(Holiday!$E:$E,ROW(),1))</f>
        <v/>
      </c>
    </row>
    <row r="81" spans="23:23" x14ac:dyDescent="0.15">
      <c r="W81" s="1">
        <f ca="1">IF(INDEX(Holiday!$E:$E,ROW(),1)=0,"",INDEX(Holiday!$E:$E,ROW(),1))</f>
        <v>41288</v>
      </c>
    </row>
    <row r="82" spans="23:23" x14ac:dyDescent="0.15">
      <c r="W82" s="1" t="str">
        <f ca="1">IF(INDEX(Holiday!$E:$E,ROW(),1)=0,"",INDEX(Holiday!$E:$E,ROW(),1))</f>
        <v/>
      </c>
    </row>
    <row r="83" spans="23:23" x14ac:dyDescent="0.15">
      <c r="W83" s="1">
        <f ca="1">IF(INDEX(Holiday!$E:$E,ROW(),1)=0,"",INDEX(Holiday!$E:$E,ROW(),1))</f>
        <v>41316</v>
      </c>
    </row>
    <row r="84" spans="23:23" x14ac:dyDescent="0.15">
      <c r="W84" s="1" t="str">
        <f ca="1">IF(INDEX(Holiday!$E:$E,ROW(),1)=0,"",INDEX(Holiday!$E:$E,ROW(),1))</f>
        <v/>
      </c>
    </row>
    <row r="85" spans="23:23" x14ac:dyDescent="0.15">
      <c r="W85" s="1">
        <f ca="1">IF(INDEX(Holiday!$E:$E,ROW(),1)=0,"",INDEX(Holiday!$E:$E,ROW(),1))</f>
        <v>41353</v>
      </c>
    </row>
    <row r="86" spans="23:23" x14ac:dyDescent="0.15">
      <c r="W86" s="1" t="str">
        <f ca="1">IF(INDEX(Holiday!$E:$E,ROW(),1)=0,"",INDEX(Holiday!$E:$E,ROW(),1))</f>
        <v/>
      </c>
    </row>
    <row r="87" spans="23:23" x14ac:dyDescent="0.15">
      <c r="W87" s="1">
        <f ca="1">IF(INDEX(Holiday!$E:$E,ROW(),1)=0,"",INDEX(Holiday!$E:$E,ROW(),1))</f>
        <v>41393</v>
      </c>
    </row>
    <row r="88" spans="23:23" x14ac:dyDescent="0.15">
      <c r="W88" s="1" t="str">
        <f ca="1">IF(INDEX(Holiday!$E:$E,ROW(),1)=0,"",INDEX(Holiday!$E:$E,ROW(),1))</f>
        <v/>
      </c>
    </row>
    <row r="89" spans="23:23" x14ac:dyDescent="0.15">
      <c r="W89" s="1" t="str">
        <f ca="1">IF(INDEX(Holiday!$E:$E,ROW(),1)=0,"",INDEX(Holiday!$E:$E,ROW(),1))</f>
        <v/>
      </c>
    </row>
    <row r="90" spans="23:23" x14ac:dyDescent="0.15">
      <c r="W90" s="1">
        <f ca="1">IF(INDEX(Holiday!$E:$E,ROW(),1)=0,"",INDEX(Holiday!$E:$E,ROW(),1))</f>
        <v>41397</v>
      </c>
    </row>
    <row r="91" spans="23:23" x14ac:dyDescent="0.15">
      <c r="W91" s="1">
        <f ca="1">IF(INDEX(Holiday!$E:$E,ROW(),1)=0,"",INDEX(Holiday!$E:$E,ROW(),1))</f>
        <v>41398</v>
      </c>
    </row>
    <row r="92" spans="23:23" x14ac:dyDescent="0.15">
      <c r="W92" s="1">
        <f ca="1">IF(INDEX(Holiday!$E:$E,ROW(),1)=0,"",INDEX(Holiday!$E:$E,ROW(),1))</f>
        <v>41399</v>
      </c>
    </row>
    <row r="93" spans="23:23" x14ac:dyDescent="0.15">
      <c r="W93" s="1">
        <f ca="1">IF(INDEX(Holiday!$E:$E,ROW(),1)=0,"",INDEX(Holiday!$E:$E,ROW(),1))</f>
        <v>41400</v>
      </c>
    </row>
    <row r="94" spans="23:23" x14ac:dyDescent="0.15">
      <c r="W94" s="1">
        <f ca="1">IF(INDEX(Holiday!$E:$E,ROW(),1)=0,"",INDEX(Holiday!$E:$E,ROW(),1))</f>
        <v>41470</v>
      </c>
    </row>
    <row r="95" spans="23:23" x14ac:dyDescent="0.15">
      <c r="W95" s="1" t="str">
        <f ca="1">IF(INDEX(Holiday!$E:$E,ROW(),1)=0,"",INDEX(Holiday!$E:$E,ROW(),1))</f>
        <v/>
      </c>
    </row>
    <row r="96" spans="23:23" x14ac:dyDescent="0.15">
      <c r="W96" s="1">
        <f ca="1">IF(INDEX(Holiday!$E:$E,ROW(),1)=0,"",INDEX(Holiday!$E:$E,ROW(),1))</f>
        <v>41533</v>
      </c>
    </row>
    <row r="97" spans="23:23" x14ac:dyDescent="0.15">
      <c r="W97" s="1" t="str">
        <f ca="1">IF(INDEX(Holiday!$E:$E,ROW(),1)=0,"",INDEX(Holiday!$E:$E,ROW(),1))</f>
        <v/>
      </c>
    </row>
    <row r="98" spans="23:23" x14ac:dyDescent="0.15">
      <c r="W98" s="1">
        <f ca="1">IF(INDEX(Holiday!$E:$E,ROW(),1)=0,"",INDEX(Holiday!$E:$E,ROW(),1))</f>
        <v>41540</v>
      </c>
    </row>
    <row r="99" spans="23:23" x14ac:dyDescent="0.15">
      <c r="W99" s="1" t="str">
        <f ca="1">IF(INDEX(Holiday!$E:$E,ROW(),1)=0,"",INDEX(Holiday!$E:$E,ROW(),1))</f>
        <v/>
      </c>
    </row>
    <row r="100" spans="23:23" x14ac:dyDescent="0.15">
      <c r="W100" s="1">
        <f ca="1">IF(INDEX(Holiday!$E:$E,ROW(),1)=0,"",INDEX(Holiday!$E:$E,ROW(),1))</f>
        <v>41561</v>
      </c>
    </row>
    <row r="101" spans="23:23" x14ac:dyDescent="0.15">
      <c r="W101" s="1" t="str">
        <f ca="1">IF(INDEX(Holiday!$E:$E,ROW(),1)=0,"",INDEX(Holiday!$E:$E,ROW(),1))</f>
        <v/>
      </c>
    </row>
    <row r="102" spans="23:23" x14ac:dyDescent="0.15">
      <c r="W102" s="1">
        <f ca="1">IF(INDEX(Holiday!$E:$E,ROW(),1)=0,"",INDEX(Holiday!$E:$E,ROW(),1))</f>
        <v>41581</v>
      </c>
    </row>
    <row r="103" spans="23:23" x14ac:dyDescent="0.15">
      <c r="W103" s="1">
        <f ca="1">IF(INDEX(Holiday!$E:$E,ROW(),1)=0,"",INDEX(Holiday!$E:$E,ROW(),1))</f>
        <v>41582</v>
      </c>
    </row>
    <row r="104" spans="23:23" x14ac:dyDescent="0.15">
      <c r="W104" s="1">
        <f ca="1">IF(INDEX(Holiday!$E:$E,ROW(),1)=0,"",INDEX(Holiday!$E:$E,ROW(),1))</f>
        <v>41601</v>
      </c>
    </row>
    <row r="105" spans="23:23" x14ac:dyDescent="0.15">
      <c r="W105" s="1" t="str">
        <f ca="1">IF(INDEX(Holiday!$E:$E,ROW(),1)=0,"",INDEX(Holiday!$E:$E,ROW(),1))</f>
        <v/>
      </c>
    </row>
    <row r="106" spans="23:23" x14ac:dyDescent="0.15">
      <c r="W106" s="1">
        <f ca="1">IF(INDEX(Holiday!$E:$E,ROW(),1)=0,"",INDEX(Holiday!$E:$E,ROW(),1))</f>
        <v>41631</v>
      </c>
    </row>
    <row r="107" spans="23:23" x14ac:dyDescent="0.15">
      <c r="W107" s="1" t="str">
        <f ca="1">IF(INDEX(Holiday!$E:$E,ROW(),1)=0,"",INDEX(Holiday!$E:$E,ROW(),1))</f>
        <v/>
      </c>
    </row>
    <row r="108" spans="23:23" x14ac:dyDescent="0.15">
      <c r="W108" s="1">
        <f ca="1">IF(INDEX(Holiday!$E:$E,ROW(),1)=0,"",INDEX(Holiday!$E:$E,ROW(),1))</f>
        <v>41638</v>
      </c>
    </row>
    <row r="109" spans="23:23" x14ac:dyDescent="0.15">
      <c r="W109" s="1">
        <f ca="1">IF(INDEX(Holiday!$E:$E,ROW(),1)=0,"",INDEX(Holiday!$E:$E,ROW(),1))</f>
        <v>41639</v>
      </c>
    </row>
    <row r="110" spans="23:23" x14ac:dyDescent="0.15">
      <c r="W110" s="1" t="str">
        <f>IF(INDEX(Holiday!$E:$E,ROW(),1)=0,"",INDEX(Holiday!$E:$E,ROW(),1))</f>
        <v/>
      </c>
    </row>
    <row r="111" spans="23:23" x14ac:dyDescent="0.15">
      <c r="W111" s="1" t="str">
        <f>IF(INDEX(Holiday!$E:$E,ROW(),1)=0,"",INDEX(Holiday!$E:$E,ROW(),1))</f>
        <v/>
      </c>
    </row>
    <row r="112" spans="23:23" x14ac:dyDescent="0.15">
      <c r="W112" s="1" t="str">
        <f>IF(INDEX(Holiday!$E:$E,ROW(),1)=0,"",INDEX(Holiday!$E:$E,ROW(),1))</f>
        <v/>
      </c>
    </row>
    <row r="113" spans="23:23" x14ac:dyDescent="0.15">
      <c r="W113" s="1" t="str">
        <f>IF(INDEX(Holiday!$E:$E,ROW(),1)=0,"",INDEX(Holiday!$E:$E,ROW(),1))</f>
        <v/>
      </c>
    </row>
    <row r="114" spans="23:23" x14ac:dyDescent="0.15">
      <c r="W114" s="1" t="str">
        <f>IF(INDEX(Holiday!$E:$E,ROW(),1)=0,"",INDEX(Holiday!$E:$E,ROW(),1))</f>
        <v/>
      </c>
    </row>
    <row r="115" spans="23:23" x14ac:dyDescent="0.15">
      <c r="W115" s="1" t="str">
        <f>IF(INDEX(Holiday!$E:$E,ROW(),1)=0,"",INDEX(Holiday!$E:$E,ROW(),1))</f>
        <v/>
      </c>
    </row>
    <row r="116" spans="23:23" x14ac:dyDescent="0.15">
      <c r="W116" s="1" t="str">
        <f>IF(INDEX(Holiday!$E:$E,ROW(),1)=0,"",INDEX(Holiday!$E:$E,ROW(),1))</f>
        <v/>
      </c>
    </row>
    <row r="117" spans="23:23" x14ac:dyDescent="0.15">
      <c r="W117" s="1" t="str">
        <f>IF(INDEX(Holiday!$E:$E,ROW(),1)=0,"",INDEX(Holiday!$E:$E,ROW(),1))</f>
        <v/>
      </c>
    </row>
    <row r="118" spans="23:23" x14ac:dyDescent="0.15">
      <c r="W118" s="1" t="str">
        <f>IF(INDEX(Holiday!$E:$E,ROW(),1)=0,"",INDEX(Holiday!$E:$E,ROW(),1))</f>
        <v/>
      </c>
    </row>
    <row r="119" spans="23:23" x14ac:dyDescent="0.15">
      <c r="W119" s="1" t="str">
        <f>IF(INDEX(Holiday!$E:$E,ROW(),1)=0,"",INDEX(Holiday!$E:$E,ROW(),1))</f>
        <v/>
      </c>
    </row>
    <row r="120" spans="23:23" x14ac:dyDescent="0.15">
      <c r="W120" s="1" t="str">
        <f>IF(INDEX(Holiday!$E:$E,ROW(),1)=0,"",INDEX(Holiday!$E:$E,ROW(),1))</f>
        <v/>
      </c>
    </row>
  </sheetData>
  <sheetCalcPr fullCalcOnLoad="1"/>
  <mergeCells count="183">
    <mergeCell ref="H1:I1"/>
    <mergeCell ref="J1:L1"/>
    <mergeCell ref="B1:F2"/>
    <mergeCell ref="O1:P1"/>
    <mergeCell ref="Q1:S1"/>
    <mergeCell ref="A3:G7"/>
    <mergeCell ref="B8:F8"/>
    <mergeCell ref="A10:C10"/>
    <mergeCell ref="D10:F10"/>
    <mergeCell ref="G10:I10"/>
    <mergeCell ref="J10:L10"/>
    <mergeCell ref="M10:O10"/>
    <mergeCell ref="P10:R10"/>
    <mergeCell ref="S10:U10"/>
    <mergeCell ref="S11:U11"/>
    <mergeCell ref="A15:C15"/>
    <mergeCell ref="D15:F15"/>
    <mergeCell ref="G15:I15"/>
    <mergeCell ref="J15:L15"/>
    <mergeCell ref="M15:O15"/>
    <mergeCell ref="P15:R15"/>
    <mergeCell ref="S15:U15"/>
    <mergeCell ref="A11:C11"/>
    <mergeCell ref="D11:F11"/>
    <mergeCell ref="A19:C19"/>
    <mergeCell ref="D19:F19"/>
    <mergeCell ref="G19:I19"/>
    <mergeCell ref="J19:L19"/>
    <mergeCell ref="M11:O11"/>
    <mergeCell ref="P11:R11"/>
    <mergeCell ref="G11:I11"/>
    <mergeCell ref="J11:L11"/>
    <mergeCell ref="A23:C23"/>
    <mergeCell ref="D23:F23"/>
    <mergeCell ref="G23:I23"/>
    <mergeCell ref="J23:L23"/>
    <mergeCell ref="M23:O23"/>
    <mergeCell ref="P23:R23"/>
    <mergeCell ref="D27:F27"/>
    <mergeCell ref="G27:I27"/>
    <mergeCell ref="J27:L27"/>
    <mergeCell ref="M19:O19"/>
    <mergeCell ref="P19:R19"/>
    <mergeCell ref="S19:U19"/>
    <mergeCell ref="S23:U23"/>
    <mergeCell ref="S27:U27"/>
    <mergeCell ref="M31:O31"/>
    <mergeCell ref="P31:R31"/>
    <mergeCell ref="S31:U31"/>
    <mergeCell ref="M28:O28"/>
    <mergeCell ref="P28:R28"/>
    <mergeCell ref="S28:U28"/>
    <mergeCell ref="A12:C12"/>
    <mergeCell ref="D12:F12"/>
    <mergeCell ref="G12:I12"/>
    <mergeCell ref="J12:L12"/>
    <mergeCell ref="G36:O36"/>
    <mergeCell ref="M27:O27"/>
    <mergeCell ref="A31:C31"/>
    <mergeCell ref="D31:F31"/>
    <mergeCell ref="G31:I31"/>
    <mergeCell ref="J31:L31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S14:U14"/>
    <mergeCell ref="A16:C16"/>
    <mergeCell ref="D16:F16"/>
    <mergeCell ref="G16:I16"/>
    <mergeCell ref="J16:L16"/>
    <mergeCell ref="M16:O16"/>
    <mergeCell ref="P16:R16"/>
    <mergeCell ref="S16:U16"/>
    <mergeCell ref="A14:C14"/>
    <mergeCell ref="D14:F14"/>
    <mergeCell ref="A17:C17"/>
    <mergeCell ref="D17:F17"/>
    <mergeCell ref="G17:I17"/>
    <mergeCell ref="J17:L17"/>
    <mergeCell ref="M14:O14"/>
    <mergeCell ref="P14:R14"/>
    <mergeCell ref="G14:I14"/>
    <mergeCell ref="J14:L14"/>
    <mergeCell ref="M17:O17"/>
    <mergeCell ref="P17:R17"/>
    <mergeCell ref="S17:U17"/>
    <mergeCell ref="A18:C18"/>
    <mergeCell ref="D18:F18"/>
    <mergeCell ref="G18:I18"/>
    <mergeCell ref="J18:L18"/>
    <mergeCell ref="M18:O18"/>
    <mergeCell ref="P18:R18"/>
    <mergeCell ref="S18:U18"/>
    <mergeCell ref="S20:U20"/>
    <mergeCell ref="A21:C21"/>
    <mergeCell ref="D21:F21"/>
    <mergeCell ref="G21:I21"/>
    <mergeCell ref="J21:L21"/>
    <mergeCell ref="M21:O21"/>
    <mergeCell ref="P21:R21"/>
    <mergeCell ref="S21:U21"/>
    <mergeCell ref="A20:C20"/>
    <mergeCell ref="D20:F20"/>
    <mergeCell ref="A22:C22"/>
    <mergeCell ref="D22:F22"/>
    <mergeCell ref="G22:I22"/>
    <mergeCell ref="J22:L22"/>
    <mergeCell ref="M20:O20"/>
    <mergeCell ref="P20:R20"/>
    <mergeCell ref="G20:I20"/>
    <mergeCell ref="J20:L20"/>
    <mergeCell ref="M22:O22"/>
    <mergeCell ref="P22:R22"/>
    <mergeCell ref="S22:U22"/>
    <mergeCell ref="A24:C24"/>
    <mergeCell ref="D24:F24"/>
    <mergeCell ref="G24:I24"/>
    <mergeCell ref="J24:L24"/>
    <mergeCell ref="M24:O24"/>
    <mergeCell ref="P24:R24"/>
    <mergeCell ref="S24:U24"/>
    <mergeCell ref="S25:U25"/>
    <mergeCell ref="A26:C26"/>
    <mergeCell ref="D26:F26"/>
    <mergeCell ref="G26:I26"/>
    <mergeCell ref="J26:L26"/>
    <mergeCell ref="M26:O26"/>
    <mergeCell ref="P26:R26"/>
    <mergeCell ref="S26:U26"/>
    <mergeCell ref="A25:C25"/>
    <mergeCell ref="D25:F25"/>
    <mergeCell ref="A28:C28"/>
    <mergeCell ref="D28:F28"/>
    <mergeCell ref="G28:I28"/>
    <mergeCell ref="J28:L28"/>
    <mergeCell ref="M25:O25"/>
    <mergeCell ref="P25:R25"/>
    <mergeCell ref="G25:I25"/>
    <mergeCell ref="J25:L25"/>
    <mergeCell ref="P27:R27"/>
    <mergeCell ref="A27:C27"/>
    <mergeCell ref="S29:U29"/>
    <mergeCell ref="A30:C30"/>
    <mergeCell ref="D30:F30"/>
    <mergeCell ref="G30:I30"/>
    <mergeCell ref="J30:L30"/>
    <mergeCell ref="M30:O30"/>
    <mergeCell ref="P30:R30"/>
    <mergeCell ref="S30:U30"/>
    <mergeCell ref="A29:C29"/>
    <mergeCell ref="D29:F29"/>
    <mergeCell ref="A32:C32"/>
    <mergeCell ref="D32:F32"/>
    <mergeCell ref="G32:I32"/>
    <mergeCell ref="J32:L32"/>
    <mergeCell ref="M29:O29"/>
    <mergeCell ref="P29:R29"/>
    <mergeCell ref="G29:I29"/>
    <mergeCell ref="J29:L29"/>
    <mergeCell ref="M32:O32"/>
    <mergeCell ref="P32:R32"/>
    <mergeCell ref="S32:U32"/>
    <mergeCell ref="A33:C33"/>
    <mergeCell ref="D33:F33"/>
    <mergeCell ref="G33:I33"/>
    <mergeCell ref="J33:L33"/>
    <mergeCell ref="M33:O33"/>
    <mergeCell ref="P33:R33"/>
    <mergeCell ref="S33:U33"/>
    <mergeCell ref="M34:O34"/>
    <mergeCell ref="P34:R34"/>
    <mergeCell ref="S34:U34"/>
    <mergeCell ref="A34:C34"/>
    <mergeCell ref="D34:F34"/>
    <mergeCell ref="G34:I34"/>
    <mergeCell ref="J34:L34"/>
  </mergeCells>
  <phoneticPr fontId="2"/>
  <conditionalFormatting sqref="A11:U11 A15:U15 A19:U19 A23:U23 A27:U27 A31:U31">
    <cfRule type="expression" dxfId="64" priority="1" stopIfTrue="1">
      <formula>MONTH(A11)&lt;&gt;MONTH($A$3)</formula>
    </cfRule>
    <cfRule type="expression" dxfId="63" priority="2" stopIfTrue="1">
      <formula>AND(MONTH(A11)=MONTH($A$3),NOT(ISERROR(MATCH(A11,$W$1:$W$150,0))))</formula>
    </cfRule>
  </conditionalFormatting>
  <conditionalFormatting sqref="H3:N8">
    <cfRule type="expression" dxfId="62" priority="3" stopIfTrue="1">
      <formula>MONTH(H3)&lt;&gt;MONTH($J$1)</formula>
    </cfRule>
    <cfRule type="expression" dxfId="61" priority="4" stopIfTrue="1">
      <formula>AND(MONTH(H3)=MONTH($J$1),NOT(ISERROR(MATCH(H3,$W$1:$W$150,0))))</formula>
    </cfRule>
  </conditionalFormatting>
  <conditionalFormatting sqref="O3:U8">
    <cfRule type="expression" dxfId="60" priority="5" stopIfTrue="1">
      <formula>MONTH(O3)&lt;&gt;MONTH($Q$1)</formula>
    </cfRule>
    <cfRule type="expression" dxfId="59" priority="6" stopIfTrue="1">
      <formula>AND(MONTH(O3)=MONTH($Q$1),NOT(ISERROR(MATCH(O3,$W$1:$W$150,0))))</formula>
    </cfRule>
  </conditionalFormatting>
  <dataValidations count="1">
    <dataValidation type="list" allowBlank="1" showInputMessage="1" showErrorMessage="1" sqref="V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1" r:id="rId4" name="SpinButton2">
          <controlPr defaultSize="0" print="0" autoLine="0" linkedCell="Holiday!B1" r:id="rId5">
            <anchor moveWithCells="1">
              <from>
                <xdr:col>5</xdr:col>
                <xdr:colOff>19050</xdr:colOff>
                <xdr:row>0</xdr:row>
                <xdr:rowOff>190500</xdr:rowOff>
              </from>
              <to>
                <xdr:col>7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51" r:id="rId4" name="SpinButton2"/>
      </mc:Fallback>
    </mc:AlternateContent>
    <mc:AlternateContent xmlns:mc="http://schemas.openxmlformats.org/markup-compatibility/2006">
      <mc:Choice Requires="x14">
        <control shapeId="2050" r:id="rId6" name="SpinButton1">
          <controlPr defaultSize="0" print="0" autoLine="0" linkedCell="Holiday!B2" r:id="rId5">
            <anchor moveWithCells="1">
              <from>
                <xdr:col>5</xdr:col>
                <xdr:colOff>19050</xdr:colOff>
                <xdr:row>5</xdr:row>
                <xdr:rowOff>323850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50" r:id="rId6" name="Spin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120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3.625" customWidth="1"/>
    <col min="9" max="9" width="10.625" style="3" customWidth="1"/>
  </cols>
  <sheetData>
    <row r="1" spans="1:9" ht="69" customHeight="1" x14ac:dyDescent="0.15">
      <c r="A1" s="258">
        <f>C1</f>
        <v>40909</v>
      </c>
      <c r="B1" s="258"/>
      <c r="C1" s="260">
        <f>DATE(Holiday!B1,Holiday!B2,1)</f>
        <v>40909</v>
      </c>
      <c r="D1" s="260"/>
      <c r="E1" s="260"/>
      <c r="F1" s="259">
        <f>A1</f>
        <v>40909</v>
      </c>
      <c r="G1" s="259"/>
      <c r="H1" s="179" t="s">
        <v>38</v>
      </c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61"/>
      <c r="D2" s="261"/>
      <c r="E2" s="261"/>
      <c r="F2" s="3"/>
      <c r="G2" s="3"/>
      <c r="I2" s="1" t="str">
        <f>IF(INDEX(Holiday!$E:$E,ROW(),1)=0,"",INDEX(Holiday!$E:$E,ROW(),1))</f>
        <v/>
      </c>
    </row>
    <row r="3" spans="1:9" ht="30" customHeight="1" x14ac:dyDescent="0.15">
      <c r="A3" s="104">
        <f>A4</f>
        <v>40909</v>
      </c>
      <c r="B3" s="105">
        <f t="shared" ref="B3:G3" si="0">B4</f>
        <v>40910</v>
      </c>
      <c r="C3" s="105">
        <f t="shared" si="0"/>
        <v>40911</v>
      </c>
      <c r="D3" s="105">
        <f t="shared" si="0"/>
        <v>40912</v>
      </c>
      <c r="E3" s="105">
        <f t="shared" si="0"/>
        <v>40913</v>
      </c>
      <c r="F3" s="105">
        <f t="shared" si="0"/>
        <v>40914</v>
      </c>
      <c r="G3" s="106">
        <f t="shared" si="0"/>
        <v>40915</v>
      </c>
      <c r="I3" s="1" t="str">
        <f>IF(INDEX(Holiday!$E:$E,ROW(),1)=0,"",INDEX(Holiday!$E:$E,ROW(),1))</f>
        <v/>
      </c>
    </row>
    <row r="4" spans="1:9" ht="60" customHeight="1" x14ac:dyDescent="0.15">
      <c r="A4" s="100">
        <f>DATE(YEAR($C$1),MONTH($C$1),1)-WEEKDAY(DATE(YEAR(C1),MONTH(C1),1))+1</f>
        <v>40909</v>
      </c>
      <c r="B4" s="101">
        <f t="shared" ref="B4:G4" si="1">A4+1</f>
        <v>40910</v>
      </c>
      <c r="C4" s="101">
        <f t="shared" si="1"/>
        <v>40911</v>
      </c>
      <c r="D4" s="101">
        <f t="shared" si="1"/>
        <v>40912</v>
      </c>
      <c r="E4" s="101">
        <f t="shared" si="1"/>
        <v>40913</v>
      </c>
      <c r="F4" s="101">
        <f t="shared" si="1"/>
        <v>40914</v>
      </c>
      <c r="G4" s="102">
        <f t="shared" si="1"/>
        <v>40915</v>
      </c>
      <c r="I4" s="1" t="str">
        <f>IF(INDEX(Holiday!$E:$E,ROW(),1)=0,"",INDEX(Holiday!$E:$E,ROW(),1))</f>
        <v/>
      </c>
    </row>
    <row r="5" spans="1:9" ht="20.100000000000001" customHeight="1" x14ac:dyDescent="0.15">
      <c r="A5" s="201" t="str">
        <f>IF($H$1="非表示","",IF(ISERROR(MATCH(A4&amp;"_1",Item_Calc!$M:$M,0)),"",INDEX(Item_Calc!$1:$1048576,MATCH(A4&amp;"_1",Item_Calc!$M:$M,0),15)))</f>
        <v/>
      </c>
      <c r="B5" s="202" t="str">
        <f>IF($H$1="非表示","",IF(ISERROR(MATCH(B4&amp;"_1",Item_Calc!$M:$M,0)),"",INDEX(Item_Calc!$1:$1048576,MATCH(B4&amp;"_1",Item_Calc!$M:$M,0),15)))</f>
        <v/>
      </c>
      <c r="C5" s="202" t="str">
        <f>IF($H$1="非表示","",IF(ISERROR(MATCH(C4&amp;"_1",Item_Calc!$M:$M,0)),"",INDEX(Item_Calc!$1:$1048576,MATCH(C4&amp;"_1",Item_Calc!$M:$M,0),15)))</f>
        <v/>
      </c>
      <c r="D5" s="202" t="str">
        <f>IF($H$1="非表示","",IF(ISERROR(MATCH(D4&amp;"_1",Item_Calc!$M:$M,0)),"",INDEX(Item_Calc!$1:$1048576,MATCH(D4&amp;"_1",Item_Calc!$M:$M,0),15)))</f>
        <v/>
      </c>
      <c r="E5" s="202" t="str">
        <f>IF($H$1="非表示","",IF(ISERROR(MATCH(E4&amp;"_1",Item_Calc!$M:$M,0)),"",INDEX(Item_Calc!$1:$1048576,MATCH(E4&amp;"_1",Item_Calc!$M:$M,0),15)))</f>
        <v>10:00_1/5_項目1</v>
      </c>
      <c r="F5" s="202" t="str">
        <f>IF($H$1="非表示","",IF(ISERROR(MATCH(F4&amp;"_1",Item_Calc!$M:$M,0)),"",INDEX(Item_Calc!$1:$1048576,MATCH(F4&amp;"_1",Item_Calc!$M:$M,0),15)))</f>
        <v>10:00_1/6_項目1</v>
      </c>
      <c r="G5" s="203" t="str">
        <f>IF($H$1="非表示","",IF(ISERROR(MATCH(G4&amp;"_1",Item_Calc!$M:$M,0)),"",INDEX(Item_Calc!$1:$1048576,MATCH(G4&amp;"_1",Item_Calc!$M:$M,0),15)))</f>
        <v>10:00_1/7_項目1</v>
      </c>
      <c r="I5" s="1" t="str">
        <f>IF(INDEX(Holiday!$E:$E,ROW(),1)=0,"",INDEX(Holiday!$E:$E,ROW(),1))</f>
        <v/>
      </c>
    </row>
    <row r="6" spans="1:9" ht="20.100000000000001" customHeight="1" x14ac:dyDescent="0.15">
      <c r="A6" s="201" t="str">
        <f>IF($H$1="非表示","",IF(ISERROR(MATCH(A4&amp;"_2",Item_Calc!$M:$M,0)),"",INDEX(Item_Calc!$1:$1048576,MATCH(A4&amp;"_2",Item_Calc!$M:$M,0),15)))</f>
        <v/>
      </c>
      <c r="B6" s="202" t="str">
        <f>IF($H$1="非表示","",IF(ISERROR(MATCH(B4&amp;"_2",Item_Calc!$M:$M,0)),"",INDEX(Item_Calc!$1:$1048576,MATCH(B4&amp;"_2",Item_Calc!$M:$M,0),15)))</f>
        <v/>
      </c>
      <c r="C6" s="202" t="str">
        <f>IF($H$1="非表示","",IF(ISERROR(MATCH(C4&amp;"_2",Item_Calc!$M:$M,0)),"",INDEX(Item_Calc!$1:$1048576,MATCH(C4&amp;"_2",Item_Calc!$M:$M,0),15)))</f>
        <v/>
      </c>
      <c r="D6" s="202" t="str">
        <f>IF($H$1="非表示","",IF(ISERROR(MATCH(D4&amp;"_2",Item_Calc!$M:$M,0)),"",INDEX(Item_Calc!$1:$1048576,MATCH(D4&amp;"_2",Item_Calc!$M:$M,0),15)))</f>
        <v/>
      </c>
      <c r="E6" s="202" t="str">
        <f>IF($H$1="非表示","",IF(ISERROR(MATCH(E4&amp;"_2",Item_Calc!$M:$M,0)),"",INDEX(Item_Calc!$1:$1048576,MATCH(E4&amp;"_2",Item_Calc!$M:$M,0),15)))</f>
        <v>13:00_1/5_項目2</v>
      </c>
      <c r="F6" s="202" t="str">
        <f>IF($H$1="非表示","",IF(ISERROR(MATCH(F4&amp;"_2",Item_Calc!$M:$M,0)),"",INDEX(Item_Calc!$1:$1048576,MATCH(F4&amp;"_2",Item_Calc!$M:$M,0),15)))</f>
        <v/>
      </c>
      <c r="G6" s="203" t="str">
        <f>IF($H$1="非表示","",IF(ISERROR(MATCH(G4&amp;"_2",Item_Calc!$M:$M,0)),"",INDEX(Item_Calc!$1:$1048576,MATCH(G4&amp;"_2",Item_Calc!$M:$M,0),15)))</f>
        <v/>
      </c>
      <c r="I6" s="1" t="str">
        <f>IF(INDEX(Holiday!$E:$E,ROW(),1)=0,"",INDEX(Holiday!$E:$E,ROW(),1))</f>
        <v/>
      </c>
    </row>
    <row r="7" spans="1:9" ht="20.100000000000001" customHeight="1" x14ac:dyDescent="0.15">
      <c r="A7" s="204" t="str">
        <f>IF($H$1="非表示","",IF(ISERROR(MATCH(A4&amp;"_3",Item_Calc!$M:$M,0)),"",INDEX(Item_Calc!$1:$1048576,MATCH(A4&amp;"_3",Item_Calc!$M:$M,0),15)))</f>
        <v/>
      </c>
      <c r="B7" s="205" t="str">
        <f>IF($H$1="非表示","",IF(ISERROR(MATCH(B4&amp;"_3",Item_Calc!$M:$M,0)),"",INDEX(Item_Calc!$1:$1048576,MATCH(B4&amp;"_3",Item_Calc!$M:$M,0),15)))</f>
        <v/>
      </c>
      <c r="C7" s="205" t="str">
        <f>IF($H$1="非表示","",IF(ISERROR(MATCH(C4&amp;"_3",Item_Calc!$M:$M,0)),"",INDEX(Item_Calc!$1:$1048576,MATCH(C4&amp;"_3",Item_Calc!$M:$M,0),15)))</f>
        <v/>
      </c>
      <c r="D7" s="205" t="str">
        <f>IF($H$1="非表示","",IF(ISERROR(MATCH(D4&amp;"_3",Item_Calc!$M:$M,0)),"",INDEX(Item_Calc!$1:$1048576,MATCH(D4&amp;"_3",Item_Calc!$M:$M,0),15)))</f>
        <v/>
      </c>
      <c r="E7" s="205" t="str">
        <f>IF($H$1="非表示","",IF(ISERROR(MATCH(E4&amp;"_3",Item_Calc!$M:$M,0)),"",INDEX(Item_Calc!$1:$1048576,MATCH(E4&amp;"_3",Item_Calc!$M:$M,0),15)))</f>
        <v>15:00_1/5_項目3</v>
      </c>
      <c r="F7" s="205" t="str">
        <f>IF($H$1="非表示","",IF(ISERROR(MATCH(F4&amp;"_3",Item_Calc!$M:$M,0)),"",INDEX(Item_Calc!$1:$1048576,MATCH(F4&amp;"_3",Item_Calc!$M:$M,0),15)))</f>
        <v/>
      </c>
      <c r="G7" s="206" t="str">
        <f>IF($H$1="非表示","",IF(ISERROR(MATCH(G4&amp;"_3",Item_Calc!$M:$M,0)),"",INDEX(Item_Calc!$1:$1048576,MATCH(G4&amp;"_3",Item_Calc!$M:$M,0),15)))</f>
        <v/>
      </c>
      <c r="I7" s="1" t="str">
        <f>IF(INDEX(Holiday!$E:$E,ROW(),1)=0,"",INDEX(Holiday!$E:$E,ROW(),1))</f>
        <v/>
      </c>
    </row>
    <row r="8" spans="1:9" ht="60" customHeight="1" x14ac:dyDescent="0.15">
      <c r="A8" s="9">
        <f>G4+1</f>
        <v>40916</v>
      </c>
      <c r="B8" s="10">
        <f t="shared" ref="B8:G8" si="2">A8+1</f>
        <v>40917</v>
      </c>
      <c r="C8" s="10">
        <f t="shared" si="2"/>
        <v>40918</v>
      </c>
      <c r="D8" s="10">
        <f t="shared" si="2"/>
        <v>40919</v>
      </c>
      <c r="E8" s="10">
        <f t="shared" si="2"/>
        <v>40920</v>
      </c>
      <c r="F8" s="10">
        <f t="shared" si="2"/>
        <v>40921</v>
      </c>
      <c r="G8" s="11">
        <f t="shared" si="2"/>
        <v>40922</v>
      </c>
      <c r="I8" s="1" t="str">
        <f>IF(INDEX(Holiday!$E:$E,ROW(),1)=0,"",INDEX(Holiday!$E:$E,ROW(),1))</f>
        <v/>
      </c>
    </row>
    <row r="9" spans="1:9" ht="20.100000000000001" customHeight="1" x14ac:dyDescent="0.15">
      <c r="A9" s="201" t="str">
        <f>IF($H$1="非表示","",IF(ISERROR(MATCH(A8&amp;"_1",Item_Calc!$M:$M,0)),"",INDEX(Item_Calc!$1:$1048576,MATCH(A8&amp;"_1",Item_Calc!$M:$M,0),15)))</f>
        <v>10:00_1/8_項目1</v>
      </c>
      <c r="B9" s="202" t="str">
        <f>IF($H$1="非表示","",IF(ISERROR(MATCH(B8&amp;"_1",Item_Calc!$M:$M,0)),"",INDEX(Item_Calc!$1:$1048576,MATCH(B8&amp;"_1",Item_Calc!$M:$M,0),15)))</f>
        <v>10:00_1/9_項目1</v>
      </c>
      <c r="C9" s="202" t="str">
        <f>IF($H$1="非表示","",IF(ISERROR(MATCH(C8&amp;"_1",Item_Calc!$M:$M,0)),"",INDEX(Item_Calc!$1:$1048576,MATCH(C8&amp;"_1",Item_Calc!$M:$M,0),15)))</f>
        <v>10:00_1/10_項目1</v>
      </c>
      <c r="D9" s="202" t="str">
        <f>IF($H$1="非表示","",IF(ISERROR(MATCH(D8&amp;"_1",Item_Calc!$M:$M,0)),"",INDEX(Item_Calc!$1:$1048576,MATCH(D8&amp;"_1",Item_Calc!$M:$M,0),15)))</f>
        <v>10:00_1/11_項目1</v>
      </c>
      <c r="E9" s="202" t="str">
        <f>IF($H$1="非表示","",IF(ISERROR(MATCH(E8&amp;"_1",Item_Calc!$M:$M,0)),"",INDEX(Item_Calc!$1:$1048576,MATCH(E8&amp;"_1",Item_Calc!$M:$M,0),15)))</f>
        <v>10:00_1/12_項目1</v>
      </c>
      <c r="F9" s="202" t="str">
        <f>IF($H$1="非表示","",IF(ISERROR(MATCH(F8&amp;"_1",Item_Calc!$M:$M,0)),"",INDEX(Item_Calc!$1:$1048576,MATCH(F8&amp;"_1",Item_Calc!$M:$M,0),15)))</f>
        <v>10:00_1/13_項目1</v>
      </c>
      <c r="G9" s="203" t="str">
        <f>IF($H$1="非表示","",IF(ISERROR(MATCH(G8&amp;"_1",Item_Calc!$M:$M,0)),"",INDEX(Item_Calc!$1:$1048576,MATCH(G8&amp;"_1",Item_Calc!$M:$M,0),15)))</f>
        <v>10:00_1/14_項目1</v>
      </c>
      <c r="I9" s="1" t="str">
        <f>IF(INDEX(Holiday!$E:$E,ROW(),1)=0,"",INDEX(Holiday!$E:$E,ROW(),1))</f>
        <v/>
      </c>
    </row>
    <row r="10" spans="1:9" ht="20.100000000000001" customHeight="1" x14ac:dyDescent="0.15">
      <c r="A10" s="201" t="str">
        <f>IF($H$1="非表示","",IF(ISERROR(MATCH(A8&amp;"_2",Item_Calc!$M:$M,0)),"",INDEX(Item_Calc!$1:$1048576,MATCH(A8&amp;"_2",Item_Calc!$M:$M,0),15)))</f>
        <v/>
      </c>
      <c r="B10" s="202" t="str">
        <f>IF($H$1="非表示","",IF(ISERROR(MATCH(B8&amp;"_2",Item_Calc!$M:$M,0)),"",INDEX(Item_Calc!$1:$1048576,MATCH(B8&amp;"_2",Item_Calc!$M:$M,0),15)))</f>
        <v/>
      </c>
      <c r="C10" s="202" t="str">
        <f>IF($H$1="非表示","",IF(ISERROR(MATCH(C8&amp;"_2",Item_Calc!$M:$M,0)),"",INDEX(Item_Calc!$1:$1048576,MATCH(C8&amp;"_2",Item_Calc!$M:$M,0),15)))</f>
        <v/>
      </c>
      <c r="D10" s="202" t="str">
        <f>IF($H$1="非表示","",IF(ISERROR(MATCH(D8&amp;"_2",Item_Calc!$M:$M,0)),"",INDEX(Item_Calc!$1:$1048576,MATCH(D8&amp;"_2",Item_Calc!$M:$M,0),15)))</f>
        <v/>
      </c>
      <c r="E10" s="202" t="str">
        <f>IF($H$1="非表示","",IF(ISERROR(MATCH(E8&amp;"_2",Item_Calc!$M:$M,0)),"",INDEX(Item_Calc!$1:$1048576,MATCH(E8&amp;"_2",Item_Calc!$M:$M,0),15)))</f>
        <v/>
      </c>
      <c r="F10" s="202" t="str">
        <f>IF($H$1="非表示","",IF(ISERROR(MATCH(F8&amp;"_2",Item_Calc!$M:$M,0)),"",INDEX(Item_Calc!$1:$1048576,MATCH(F8&amp;"_2",Item_Calc!$M:$M,0),15)))</f>
        <v/>
      </c>
      <c r="G10" s="203" t="str">
        <f>IF($H$1="非表示","",IF(ISERROR(MATCH(G8&amp;"_2",Item_Calc!$M:$M,0)),"",INDEX(Item_Calc!$1:$1048576,MATCH(G8&amp;"_2",Item_Calc!$M:$M,0),15)))</f>
        <v/>
      </c>
      <c r="I10" s="1" t="str">
        <f>IF(INDEX(Holiday!$E:$E,ROW(),1)=0,"",INDEX(Holiday!$E:$E,ROW(),1))</f>
        <v/>
      </c>
    </row>
    <row r="11" spans="1:9" ht="20.100000000000001" customHeight="1" x14ac:dyDescent="0.15">
      <c r="A11" s="204" t="str">
        <f>IF($H$1="非表示","",IF(ISERROR(MATCH(A8&amp;"_3",Item_Calc!$M:$M,0)),"",INDEX(Item_Calc!$1:$1048576,MATCH(A8&amp;"_3",Item_Calc!$M:$M,0),15)))</f>
        <v/>
      </c>
      <c r="B11" s="205" t="str">
        <f>IF($H$1="非表示","",IF(ISERROR(MATCH(B8&amp;"_3",Item_Calc!$M:$M,0)),"",INDEX(Item_Calc!$1:$1048576,MATCH(B8&amp;"_3",Item_Calc!$M:$M,0),15)))</f>
        <v/>
      </c>
      <c r="C11" s="205" t="str">
        <f>IF($H$1="非表示","",IF(ISERROR(MATCH(C8&amp;"_3",Item_Calc!$M:$M,0)),"",INDEX(Item_Calc!$1:$1048576,MATCH(C8&amp;"_3",Item_Calc!$M:$M,0),15)))</f>
        <v/>
      </c>
      <c r="D11" s="205" t="str">
        <f>IF($H$1="非表示","",IF(ISERROR(MATCH(D8&amp;"_3",Item_Calc!$M:$M,0)),"",INDEX(Item_Calc!$1:$1048576,MATCH(D8&amp;"_3",Item_Calc!$M:$M,0),15)))</f>
        <v/>
      </c>
      <c r="E11" s="205" t="str">
        <f>IF($H$1="非表示","",IF(ISERROR(MATCH(E8&amp;"_3",Item_Calc!$M:$M,0)),"",INDEX(Item_Calc!$1:$1048576,MATCH(E8&amp;"_3",Item_Calc!$M:$M,0),15)))</f>
        <v/>
      </c>
      <c r="F11" s="205" t="str">
        <f>IF($H$1="非表示","",IF(ISERROR(MATCH(F8&amp;"_3",Item_Calc!$M:$M,0)),"",INDEX(Item_Calc!$1:$1048576,MATCH(F8&amp;"_3",Item_Calc!$M:$M,0),15)))</f>
        <v/>
      </c>
      <c r="G11" s="206" t="str">
        <f>IF($H$1="非表示","",IF(ISERROR(MATCH(G8&amp;"_3",Item_Calc!$M:$M,0)),"",INDEX(Item_Calc!$1:$1048576,MATCH(G8&amp;"_3",Item_Calc!$M:$M,0),15)))</f>
        <v/>
      </c>
      <c r="I11" s="1">
        <f ca="1">IF(INDEX(Holiday!$E:$E,ROW(),1)=0,"",INDEX(Holiday!$E:$E,ROW(),1))</f>
        <v>40544</v>
      </c>
    </row>
    <row r="12" spans="1:9" ht="60" customHeight="1" x14ac:dyDescent="0.15">
      <c r="A12" s="9">
        <f>G8+1</f>
        <v>40923</v>
      </c>
      <c r="B12" s="10">
        <f t="shared" ref="B12:G12" si="3">A12+1</f>
        <v>40924</v>
      </c>
      <c r="C12" s="10">
        <f t="shared" si="3"/>
        <v>40925</v>
      </c>
      <c r="D12" s="10">
        <f t="shared" si="3"/>
        <v>40926</v>
      </c>
      <c r="E12" s="10">
        <f t="shared" si="3"/>
        <v>40927</v>
      </c>
      <c r="F12" s="10">
        <f t="shared" si="3"/>
        <v>40928</v>
      </c>
      <c r="G12" s="11">
        <f t="shared" si="3"/>
        <v>40929</v>
      </c>
      <c r="I12" s="1">
        <f ca="1">IF(INDEX(Holiday!$E:$E,ROW(),1)=0,"",INDEX(Holiday!$E:$E,ROW(),1))</f>
        <v>40545</v>
      </c>
    </row>
    <row r="13" spans="1:9" ht="20.100000000000001" customHeight="1" x14ac:dyDescent="0.15">
      <c r="A13" s="201" t="str">
        <f>IF($H$1="非表示","",IF(ISERROR(MATCH(A12&amp;"_1",Item_Calc!$M:$M,0)),"",INDEX(Item_Calc!$1:$1048576,MATCH(A12&amp;"_1",Item_Calc!$M:$M,0),15)))</f>
        <v>10:00_1/15_項目1</v>
      </c>
      <c r="B13" s="202" t="str">
        <f>IF($H$1="非表示","",IF(ISERROR(MATCH(B12&amp;"_1",Item_Calc!$M:$M,0)),"",INDEX(Item_Calc!$1:$1048576,MATCH(B12&amp;"_1",Item_Calc!$M:$M,0),15)))</f>
        <v>10:00_1/16_項目1</v>
      </c>
      <c r="C13" s="202" t="str">
        <f>IF($H$1="非表示","",IF(ISERROR(MATCH(C12&amp;"_1",Item_Calc!$M:$M,0)),"",INDEX(Item_Calc!$1:$1048576,MATCH(C12&amp;"_1",Item_Calc!$M:$M,0),15)))</f>
        <v>10:00_1/17_項目1</v>
      </c>
      <c r="D13" s="202" t="str">
        <f>IF($H$1="非表示","",IF(ISERROR(MATCH(D12&amp;"_1",Item_Calc!$M:$M,0)),"",INDEX(Item_Calc!$1:$1048576,MATCH(D12&amp;"_1",Item_Calc!$M:$M,0),15)))</f>
        <v>10:00_1/18_項目1</v>
      </c>
      <c r="E13" s="202" t="str">
        <f>IF($H$1="非表示","",IF(ISERROR(MATCH(E12&amp;"_1",Item_Calc!$M:$M,0)),"",INDEX(Item_Calc!$1:$1048576,MATCH(E12&amp;"_1",Item_Calc!$M:$M,0),15)))</f>
        <v>10:00_1/19_項目1</v>
      </c>
      <c r="F13" s="202" t="str">
        <f>IF($H$1="非表示","",IF(ISERROR(MATCH(F12&amp;"_1",Item_Calc!$M:$M,0)),"",INDEX(Item_Calc!$1:$1048576,MATCH(F12&amp;"_1",Item_Calc!$M:$M,0),15)))</f>
        <v>10:00_1/20_項目1</v>
      </c>
      <c r="G13" s="203" t="str">
        <f>IF($H$1="非表示","",IF(ISERROR(MATCH(G12&amp;"_1",Item_Calc!$M:$M,0)),"",INDEX(Item_Calc!$1:$1048576,MATCH(G12&amp;"_1",Item_Calc!$M:$M,0),15)))</f>
        <v>10:00_1/21_項目1</v>
      </c>
      <c r="I13" s="1">
        <f ca="1">IF(INDEX(Holiday!$E:$E,ROW(),1)=0,"",INDEX(Holiday!$E:$E,ROW(),1))</f>
        <v>40546</v>
      </c>
    </row>
    <row r="14" spans="1:9" ht="20.100000000000001" customHeight="1" x14ac:dyDescent="0.15">
      <c r="A14" s="201" t="str">
        <f>IF($H$1="非表示","",IF(ISERROR(MATCH(A12&amp;"_2",Item_Calc!$M:$M,0)),"",INDEX(Item_Calc!$1:$1048576,MATCH(A12&amp;"_2",Item_Calc!$M:$M,0),15)))</f>
        <v/>
      </c>
      <c r="B14" s="202" t="str">
        <f>IF($H$1="非表示","",IF(ISERROR(MATCH(B12&amp;"_2",Item_Calc!$M:$M,0)),"",INDEX(Item_Calc!$1:$1048576,MATCH(B12&amp;"_2",Item_Calc!$M:$M,0),15)))</f>
        <v/>
      </c>
      <c r="C14" s="202" t="str">
        <f>IF($H$1="非表示","",IF(ISERROR(MATCH(C12&amp;"_2",Item_Calc!$M:$M,0)),"",INDEX(Item_Calc!$1:$1048576,MATCH(C12&amp;"_2",Item_Calc!$M:$M,0),15)))</f>
        <v/>
      </c>
      <c r="D14" s="202" t="str">
        <f>IF($H$1="非表示","",IF(ISERROR(MATCH(D12&amp;"_2",Item_Calc!$M:$M,0)),"",INDEX(Item_Calc!$1:$1048576,MATCH(D12&amp;"_2",Item_Calc!$M:$M,0),15)))</f>
        <v/>
      </c>
      <c r="E14" s="202" t="str">
        <f>IF($H$1="非表示","",IF(ISERROR(MATCH(E12&amp;"_2",Item_Calc!$M:$M,0)),"",INDEX(Item_Calc!$1:$1048576,MATCH(E12&amp;"_2",Item_Calc!$M:$M,0),15)))</f>
        <v/>
      </c>
      <c r="F14" s="202" t="str">
        <f>IF($H$1="非表示","",IF(ISERROR(MATCH(F12&amp;"_2",Item_Calc!$M:$M,0)),"",INDEX(Item_Calc!$1:$1048576,MATCH(F12&amp;"_2",Item_Calc!$M:$M,0),15)))</f>
        <v/>
      </c>
      <c r="G14" s="203" t="str">
        <f>IF($H$1="非表示","",IF(ISERROR(MATCH(G12&amp;"_2",Item_Calc!$M:$M,0)),"",INDEX(Item_Calc!$1:$1048576,MATCH(G12&amp;"_2",Item_Calc!$M:$M,0),15)))</f>
        <v/>
      </c>
      <c r="I14" s="1" t="str">
        <f ca="1">IF(INDEX(Holiday!$E:$E,ROW(),1)=0,"",INDEX(Holiday!$E:$E,ROW(),1))</f>
        <v/>
      </c>
    </row>
    <row r="15" spans="1:9" ht="20.100000000000001" customHeight="1" x14ac:dyDescent="0.15">
      <c r="A15" s="204" t="str">
        <f>IF($H$1="非表示","",IF(ISERROR(MATCH(A12&amp;"_3",Item_Calc!$M:$M,0)),"",INDEX(Item_Calc!$1:$1048576,MATCH(A12&amp;"_3",Item_Calc!$M:$M,0),15)))</f>
        <v/>
      </c>
      <c r="B15" s="205" t="str">
        <f>IF($H$1="非表示","",IF(ISERROR(MATCH(B12&amp;"_3",Item_Calc!$M:$M,0)),"",INDEX(Item_Calc!$1:$1048576,MATCH(B12&amp;"_3",Item_Calc!$M:$M,0),15)))</f>
        <v/>
      </c>
      <c r="C15" s="205" t="str">
        <f>IF($H$1="非表示","",IF(ISERROR(MATCH(C12&amp;"_3",Item_Calc!$M:$M,0)),"",INDEX(Item_Calc!$1:$1048576,MATCH(C12&amp;"_3",Item_Calc!$M:$M,0),15)))</f>
        <v/>
      </c>
      <c r="D15" s="205" t="str">
        <f>IF($H$1="非表示","",IF(ISERROR(MATCH(D12&amp;"_3",Item_Calc!$M:$M,0)),"",INDEX(Item_Calc!$1:$1048576,MATCH(D12&amp;"_3",Item_Calc!$M:$M,0),15)))</f>
        <v/>
      </c>
      <c r="E15" s="205" t="str">
        <f>IF($H$1="非表示","",IF(ISERROR(MATCH(E12&amp;"_3",Item_Calc!$M:$M,0)),"",INDEX(Item_Calc!$1:$1048576,MATCH(E12&amp;"_3",Item_Calc!$M:$M,0),15)))</f>
        <v/>
      </c>
      <c r="F15" s="205" t="str">
        <f>IF($H$1="非表示","",IF(ISERROR(MATCH(F12&amp;"_3",Item_Calc!$M:$M,0)),"",INDEX(Item_Calc!$1:$1048576,MATCH(F12&amp;"_3",Item_Calc!$M:$M,0),15)))</f>
        <v/>
      </c>
      <c r="G15" s="206" t="str">
        <f>IF($H$1="非表示","",IF(ISERROR(MATCH(G12&amp;"_3",Item_Calc!$M:$M,0)),"",INDEX(Item_Calc!$1:$1048576,MATCH(G12&amp;"_3",Item_Calc!$M:$M,0),15)))</f>
        <v/>
      </c>
      <c r="I15" s="1">
        <f ca="1">IF(INDEX(Holiday!$E:$E,ROW(),1)=0,"",INDEX(Holiday!$E:$E,ROW(),1))</f>
        <v>40553</v>
      </c>
    </row>
    <row r="16" spans="1:9" ht="60" customHeight="1" x14ac:dyDescent="0.15">
      <c r="A16" s="9">
        <f>G12+1</f>
        <v>40930</v>
      </c>
      <c r="B16" s="10">
        <f t="shared" ref="B16:G16" si="4">A16+1</f>
        <v>40931</v>
      </c>
      <c r="C16" s="10">
        <f t="shared" si="4"/>
        <v>40932</v>
      </c>
      <c r="D16" s="10">
        <f t="shared" si="4"/>
        <v>40933</v>
      </c>
      <c r="E16" s="10">
        <f t="shared" si="4"/>
        <v>40934</v>
      </c>
      <c r="F16" s="10">
        <f t="shared" si="4"/>
        <v>40935</v>
      </c>
      <c r="G16" s="11">
        <f t="shared" si="4"/>
        <v>40936</v>
      </c>
      <c r="I16" s="1" t="str">
        <f ca="1">IF(INDEX(Holiday!$E:$E,ROW(),1)=0,"",INDEX(Holiday!$E:$E,ROW(),1))</f>
        <v/>
      </c>
    </row>
    <row r="17" spans="1:9" ht="20.100000000000001" customHeight="1" x14ac:dyDescent="0.15">
      <c r="A17" s="201" t="str">
        <f>IF($H$1="非表示","",IF(ISERROR(MATCH(A16&amp;"_1",Item_Calc!$M:$M,0)),"",INDEX(Item_Calc!$1:$1048576,MATCH(A16&amp;"_1",Item_Calc!$M:$M,0),15)))</f>
        <v>10:00_1/22_項目1</v>
      </c>
      <c r="B17" s="202" t="str">
        <f>IF($H$1="非表示","",IF(ISERROR(MATCH(B16&amp;"_1",Item_Calc!$M:$M,0)),"",INDEX(Item_Calc!$1:$1048576,MATCH(B16&amp;"_1",Item_Calc!$M:$M,0),15)))</f>
        <v>10:00_1/23_項目1</v>
      </c>
      <c r="C17" s="202" t="str">
        <f>IF($H$1="非表示","",IF(ISERROR(MATCH(C16&amp;"_1",Item_Calc!$M:$M,0)),"",INDEX(Item_Calc!$1:$1048576,MATCH(C16&amp;"_1",Item_Calc!$M:$M,0),15)))</f>
        <v>10:00_1/24_項目1</v>
      </c>
      <c r="D17" s="202" t="str">
        <f>IF($H$1="非表示","",IF(ISERROR(MATCH(D16&amp;"_1",Item_Calc!$M:$M,0)),"",INDEX(Item_Calc!$1:$1048576,MATCH(D16&amp;"_1",Item_Calc!$M:$M,0),15)))</f>
        <v>10:00_1/25_項目1</v>
      </c>
      <c r="E17" s="202" t="str">
        <f>IF($H$1="非表示","",IF(ISERROR(MATCH(E16&amp;"_1",Item_Calc!$M:$M,0)),"",INDEX(Item_Calc!$1:$1048576,MATCH(E16&amp;"_1",Item_Calc!$M:$M,0),15)))</f>
        <v/>
      </c>
      <c r="F17" s="202" t="str">
        <f>IF($H$1="非表示","",IF(ISERROR(MATCH(F16&amp;"_1",Item_Calc!$M:$M,0)),"",INDEX(Item_Calc!$1:$1048576,MATCH(F16&amp;"_1",Item_Calc!$M:$M,0),15)))</f>
        <v/>
      </c>
      <c r="G17" s="203" t="str">
        <f>IF($H$1="非表示","",IF(ISERROR(MATCH(G16&amp;"_1",Item_Calc!$M:$M,0)),"",INDEX(Item_Calc!$1:$1048576,MATCH(G16&amp;"_1",Item_Calc!$M:$M,0),15)))</f>
        <v/>
      </c>
      <c r="I17" s="1">
        <f ca="1">IF(INDEX(Holiday!$E:$E,ROW(),1)=0,"",INDEX(Holiday!$E:$E,ROW(),1))</f>
        <v>40585</v>
      </c>
    </row>
    <row r="18" spans="1:9" ht="20.100000000000001" customHeight="1" x14ac:dyDescent="0.15">
      <c r="A18" s="201" t="str">
        <f>IF($H$1="非表示","",IF(ISERROR(MATCH(A16&amp;"_2",Item_Calc!$M:$M,0)),"",INDEX(Item_Calc!$1:$1048576,MATCH(A16&amp;"_2",Item_Calc!$M:$M,0),15)))</f>
        <v/>
      </c>
      <c r="B18" s="202" t="str">
        <f>IF($H$1="非表示","",IF(ISERROR(MATCH(B16&amp;"_2",Item_Calc!$M:$M,0)),"",INDEX(Item_Calc!$1:$1048576,MATCH(B16&amp;"_2",Item_Calc!$M:$M,0),15)))</f>
        <v/>
      </c>
      <c r="C18" s="202" t="str">
        <f>IF($H$1="非表示","",IF(ISERROR(MATCH(C16&amp;"_2",Item_Calc!$M:$M,0)),"",INDEX(Item_Calc!$1:$1048576,MATCH(C16&amp;"_2",Item_Calc!$M:$M,0),15)))</f>
        <v/>
      </c>
      <c r="D18" s="202" t="str">
        <f>IF($H$1="非表示","",IF(ISERROR(MATCH(D16&amp;"_2",Item_Calc!$M:$M,0)),"",INDEX(Item_Calc!$1:$1048576,MATCH(D16&amp;"_2",Item_Calc!$M:$M,0),15)))</f>
        <v/>
      </c>
      <c r="E18" s="202" t="str">
        <f>IF($H$1="非表示","",IF(ISERROR(MATCH(E16&amp;"_2",Item_Calc!$M:$M,0)),"",INDEX(Item_Calc!$1:$1048576,MATCH(E16&amp;"_2",Item_Calc!$M:$M,0),15)))</f>
        <v/>
      </c>
      <c r="F18" s="202" t="str">
        <f>IF($H$1="非表示","",IF(ISERROR(MATCH(F16&amp;"_2",Item_Calc!$M:$M,0)),"",INDEX(Item_Calc!$1:$1048576,MATCH(F16&amp;"_2",Item_Calc!$M:$M,0),15)))</f>
        <v/>
      </c>
      <c r="G18" s="203" t="str">
        <f>IF($H$1="非表示","",IF(ISERROR(MATCH(G16&amp;"_2",Item_Calc!$M:$M,0)),"",INDEX(Item_Calc!$1:$1048576,MATCH(G16&amp;"_2",Item_Calc!$M:$M,0),15)))</f>
        <v/>
      </c>
      <c r="I18" s="1" t="str">
        <f ca="1">IF(INDEX(Holiday!$E:$E,ROW(),1)=0,"",INDEX(Holiday!$E:$E,ROW(),1))</f>
        <v/>
      </c>
    </row>
    <row r="19" spans="1:9" ht="20.100000000000001" customHeight="1" x14ac:dyDescent="0.15">
      <c r="A19" s="204" t="str">
        <f>IF($H$1="非表示","",IF(ISERROR(MATCH(A16&amp;"_3",Item_Calc!$M:$M,0)),"",INDEX(Item_Calc!$1:$1048576,MATCH(A16&amp;"_3",Item_Calc!$M:$M,0),15)))</f>
        <v/>
      </c>
      <c r="B19" s="205" t="str">
        <f>IF($H$1="非表示","",IF(ISERROR(MATCH(B16&amp;"_3",Item_Calc!$M:$M,0)),"",INDEX(Item_Calc!$1:$1048576,MATCH(B16&amp;"_3",Item_Calc!$M:$M,0),15)))</f>
        <v/>
      </c>
      <c r="C19" s="205" t="str">
        <f>IF($H$1="非表示","",IF(ISERROR(MATCH(C16&amp;"_3",Item_Calc!$M:$M,0)),"",INDEX(Item_Calc!$1:$1048576,MATCH(C16&amp;"_3",Item_Calc!$M:$M,0),15)))</f>
        <v/>
      </c>
      <c r="D19" s="205" t="str">
        <f>IF($H$1="非表示","",IF(ISERROR(MATCH(D16&amp;"_3",Item_Calc!$M:$M,0)),"",INDEX(Item_Calc!$1:$1048576,MATCH(D16&amp;"_3",Item_Calc!$M:$M,0),15)))</f>
        <v/>
      </c>
      <c r="E19" s="205" t="str">
        <f>IF($H$1="非表示","",IF(ISERROR(MATCH(E16&amp;"_3",Item_Calc!$M:$M,0)),"",INDEX(Item_Calc!$1:$1048576,MATCH(E16&amp;"_3",Item_Calc!$M:$M,0),15)))</f>
        <v/>
      </c>
      <c r="F19" s="205" t="str">
        <f>IF($H$1="非表示","",IF(ISERROR(MATCH(F16&amp;"_3",Item_Calc!$M:$M,0)),"",INDEX(Item_Calc!$1:$1048576,MATCH(F16&amp;"_3",Item_Calc!$M:$M,0),15)))</f>
        <v/>
      </c>
      <c r="G19" s="206" t="str">
        <f>IF($H$1="非表示","",IF(ISERROR(MATCH(G16&amp;"_3",Item_Calc!$M:$M,0)),"",INDEX(Item_Calc!$1:$1048576,MATCH(G16&amp;"_3",Item_Calc!$M:$M,0),15)))</f>
        <v/>
      </c>
      <c r="I19" s="1">
        <f ca="1">IF(INDEX(Holiday!$E:$E,ROW(),1)=0,"",INDEX(Holiday!$E:$E,ROW(),1))</f>
        <v>40623</v>
      </c>
    </row>
    <row r="20" spans="1:9" ht="60" customHeight="1" x14ac:dyDescent="0.15">
      <c r="A20" s="9">
        <f>G16+1</f>
        <v>40937</v>
      </c>
      <c r="B20" s="10">
        <f t="shared" ref="B20:G20" si="5">A20+1</f>
        <v>40938</v>
      </c>
      <c r="C20" s="10">
        <f t="shared" si="5"/>
        <v>40939</v>
      </c>
      <c r="D20" s="10">
        <f t="shared" si="5"/>
        <v>40940</v>
      </c>
      <c r="E20" s="10">
        <f t="shared" si="5"/>
        <v>40941</v>
      </c>
      <c r="F20" s="10">
        <f t="shared" si="5"/>
        <v>40942</v>
      </c>
      <c r="G20" s="11">
        <f t="shared" si="5"/>
        <v>40943</v>
      </c>
      <c r="I20" s="1" t="str">
        <f ca="1">IF(INDEX(Holiday!$E:$E,ROW(),1)=0,"",INDEX(Holiday!$E:$E,ROW(),1))</f>
        <v/>
      </c>
    </row>
    <row r="21" spans="1:9" ht="20.100000000000001" customHeight="1" x14ac:dyDescent="0.15">
      <c r="A21" s="201" t="str">
        <f>IF($H$1="非表示","",IF(ISERROR(MATCH(A20&amp;"_1",Item_Calc!$M:$M,0)),"",INDEX(Item_Calc!$1:$1048576,MATCH(A20&amp;"_1",Item_Calc!$M:$M,0),15)))</f>
        <v/>
      </c>
      <c r="B21" s="202" t="str">
        <f>IF($H$1="非表示","",IF(ISERROR(MATCH(B20&amp;"_1",Item_Calc!$M:$M,0)),"",INDEX(Item_Calc!$1:$1048576,MATCH(B20&amp;"_1",Item_Calc!$M:$M,0),15)))</f>
        <v/>
      </c>
      <c r="C21" s="202" t="str">
        <f>IF($H$1="非表示","",IF(ISERROR(MATCH(C20&amp;"_1",Item_Calc!$M:$M,0)),"",INDEX(Item_Calc!$1:$1048576,MATCH(C20&amp;"_1",Item_Calc!$M:$M,0),15)))</f>
        <v/>
      </c>
      <c r="D21" s="202" t="str">
        <f>IF($H$1="非表示","",IF(ISERROR(MATCH(D20&amp;"_1",Item_Calc!$M:$M,0)),"",INDEX(Item_Calc!$1:$1048576,MATCH(D20&amp;"_1",Item_Calc!$M:$M,0),15)))</f>
        <v/>
      </c>
      <c r="E21" s="202" t="str">
        <f>IF($H$1="非表示","",IF(ISERROR(MATCH(E20&amp;"_1",Item_Calc!$M:$M,0)),"",INDEX(Item_Calc!$1:$1048576,MATCH(E20&amp;"_1",Item_Calc!$M:$M,0),15)))</f>
        <v/>
      </c>
      <c r="F21" s="202" t="str">
        <f>IF($H$1="非表示","",IF(ISERROR(MATCH(F20&amp;"_1",Item_Calc!$M:$M,0)),"",INDEX(Item_Calc!$1:$1048576,MATCH(F20&amp;"_1",Item_Calc!$M:$M,0),15)))</f>
        <v/>
      </c>
      <c r="G21" s="203" t="str">
        <f>IF($H$1="非表示","",IF(ISERROR(MATCH(G20&amp;"_1",Item_Calc!$M:$M,0)),"",INDEX(Item_Calc!$1:$1048576,MATCH(G20&amp;"_1",Item_Calc!$M:$M,0),15)))</f>
        <v/>
      </c>
      <c r="I21" s="1">
        <f ca="1">IF(INDEX(Holiday!$E:$E,ROW(),1)=0,"",INDEX(Holiday!$E:$E,ROW(),1))</f>
        <v>40662</v>
      </c>
    </row>
    <row r="22" spans="1:9" ht="20.100000000000001" customHeight="1" x14ac:dyDescent="0.15">
      <c r="A22" s="201" t="str">
        <f>IF($H$1="非表示","",IF(ISERROR(MATCH(A20&amp;"_2",Item_Calc!$M:$M,0)),"",INDEX(Item_Calc!$1:$1048576,MATCH(A20&amp;"_2",Item_Calc!$M:$M,0),15)))</f>
        <v/>
      </c>
      <c r="B22" s="202" t="str">
        <f>IF($H$1="非表示","",IF(ISERROR(MATCH(B20&amp;"_2",Item_Calc!$M:$M,0)),"",INDEX(Item_Calc!$1:$1048576,MATCH(B20&amp;"_2",Item_Calc!$M:$M,0),15)))</f>
        <v/>
      </c>
      <c r="C22" s="202" t="str">
        <f>IF($H$1="非表示","",IF(ISERROR(MATCH(C20&amp;"_2",Item_Calc!$M:$M,0)),"",INDEX(Item_Calc!$1:$1048576,MATCH(C20&amp;"_2",Item_Calc!$M:$M,0),15)))</f>
        <v/>
      </c>
      <c r="D22" s="202" t="str">
        <f>IF($H$1="非表示","",IF(ISERROR(MATCH(D20&amp;"_2",Item_Calc!$M:$M,0)),"",INDEX(Item_Calc!$1:$1048576,MATCH(D20&amp;"_2",Item_Calc!$M:$M,0),15)))</f>
        <v/>
      </c>
      <c r="E22" s="202" t="str">
        <f>IF($H$1="非表示","",IF(ISERROR(MATCH(E20&amp;"_2",Item_Calc!$M:$M,0)),"",INDEX(Item_Calc!$1:$1048576,MATCH(E20&amp;"_2",Item_Calc!$M:$M,0),15)))</f>
        <v/>
      </c>
      <c r="F22" s="202" t="str">
        <f>IF($H$1="非表示","",IF(ISERROR(MATCH(F20&amp;"_2",Item_Calc!$M:$M,0)),"",INDEX(Item_Calc!$1:$1048576,MATCH(F20&amp;"_2",Item_Calc!$M:$M,0),15)))</f>
        <v/>
      </c>
      <c r="G22" s="203" t="str">
        <f>IF($H$1="非表示","",IF(ISERROR(MATCH(G20&amp;"_2",Item_Calc!$M:$M,0)),"",INDEX(Item_Calc!$1:$1048576,MATCH(G20&amp;"_2",Item_Calc!$M:$M,0),15)))</f>
        <v/>
      </c>
      <c r="I22" s="1" t="str">
        <f ca="1">IF(INDEX(Holiday!$E:$E,ROW(),1)=0,"",INDEX(Holiday!$E:$E,ROW(),1))</f>
        <v/>
      </c>
    </row>
    <row r="23" spans="1:9" ht="20.100000000000001" customHeight="1" x14ac:dyDescent="0.15">
      <c r="A23" s="204" t="str">
        <f>IF($H$1="非表示","",IF(ISERROR(MATCH(A20&amp;"_3",Item_Calc!$M:$M,0)),"",INDEX(Item_Calc!$1:$1048576,MATCH(A20&amp;"_3",Item_Calc!$M:$M,0),15)))</f>
        <v/>
      </c>
      <c r="B23" s="205" t="str">
        <f>IF($H$1="非表示","",IF(ISERROR(MATCH(B20&amp;"_3",Item_Calc!$M:$M,0)),"",INDEX(Item_Calc!$1:$1048576,MATCH(B20&amp;"_3",Item_Calc!$M:$M,0),15)))</f>
        <v/>
      </c>
      <c r="C23" s="205" t="str">
        <f>IF($H$1="非表示","",IF(ISERROR(MATCH(C20&amp;"_3",Item_Calc!$M:$M,0)),"",INDEX(Item_Calc!$1:$1048576,MATCH(C20&amp;"_3",Item_Calc!$M:$M,0),15)))</f>
        <v/>
      </c>
      <c r="D23" s="205" t="str">
        <f>IF($H$1="非表示","",IF(ISERROR(MATCH(D20&amp;"_3",Item_Calc!$M:$M,0)),"",INDEX(Item_Calc!$1:$1048576,MATCH(D20&amp;"_3",Item_Calc!$M:$M,0),15)))</f>
        <v/>
      </c>
      <c r="E23" s="205" t="str">
        <f>IF($H$1="非表示","",IF(ISERROR(MATCH(E20&amp;"_3",Item_Calc!$M:$M,0)),"",INDEX(Item_Calc!$1:$1048576,MATCH(E20&amp;"_3",Item_Calc!$M:$M,0),15)))</f>
        <v/>
      </c>
      <c r="F23" s="205" t="str">
        <f>IF($H$1="非表示","",IF(ISERROR(MATCH(F20&amp;"_3",Item_Calc!$M:$M,0)),"",INDEX(Item_Calc!$1:$1048576,MATCH(F20&amp;"_3",Item_Calc!$M:$M,0),15)))</f>
        <v/>
      </c>
      <c r="G23" s="206" t="str">
        <f>IF($H$1="非表示","",IF(ISERROR(MATCH(G20&amp;"_3",Item_Calc!$M:$M,0)),"",INDEX(Item_Calc!$1:$1048576,MATCH(G20&amp;"_3",Item_Calc!$M:$M,0),15)))</f>
        <v/>
      </c>
      <c r="I23" s="1" t="str">
        <f ca="1">IF(INDEX(Holiday!$E:$E,ROW(),1)=0,"",INDEX(Holiday!$E:$E,ROW(),1))</f>
        <v/>
      </c>
    </row>
    <row r="24" spans="1:9" ht="60" customHeight="1" x14ac:dyDescent="0.15">
      <c r="A24" s="9">
        <f>G20+1</f>
        <v>40944</v>
      </c>
      <c r="B24" s="10">
        <f t="shared" ref="B24:G24" si="6">A24+1</f>
        <v>40945</v>
      </c>
      <c r="C24" s="10">
        <f t="shared" si="6"/>
        <v>40946</v>
      </c>
      <c r="D24" s="10">
        <f t="shared" si="6"/>
        <v>40947</v>
      </c>
      <c r="E24" s="10">
        <f t="shared" si="6"/>
        <v>40948</v>
      </c>
      <c r="F24" s="10">
        <f t="shared" si="6"/>
        <v>40949</v>
      </c>
      <c r="G24" s="11">
        <f t="shared" si="6"/>
        <v>40950</v>
      </c>
      <c r="I24" s="1">
        <f ca="1">IF(INDEX(Holiday!$E:$E,ROW(),1)=0,"",INDEX(Holiday!$E:$E,ROW(),1))</f>
        <v>40666</v>
      </c>
    </row>
    <row r="25" spans="1:9" ht="20.100000000000001" customHeight="1" x14ac:dyDescent="0.15">
      <c r="A25" s="201" t="str">
        <f>IF($H$1="非表示","",IF(ISERROR(MATCH(A24&amp;"_1",Item_Calc!$M:$M,0)),"",INDEX(Item_Calc!$1:$1048576,MATCH(A24&amp;"_1",Item_Calc!$M:$M,0),15)))</f>
        <v/>
      </c>
      <c r="B25" s="202" t="str">
        <f>IF($H$1="非表示","",IF(ISERROR(MATCH(B24&amp;"_1",Item_Calc!$M:$M,0)),"",INDEX(Item_Calc!$1:$1048576,MATCH(B24&amp;"_1",Item_Calc!$M:$M,0),15)))</f>
        <v/>
      </c>
      <c r="C25" s="202" t="str">
        <f>IF($H$1="非表示","",IF(ISERROR(MATCH(C24&amp;"_1",Item_Calc!$M:$M,0)),"",INDEX(Item_Calc!$1:$1048576,MATCH(C24&amp;"_1",Item_Calc!$M:$M,0),15)))</f>
        <v/>
      </c>
      <c r="D25" s="202" t="str">
        <f>IF($H$1="非表示","",IF(ISERROR(MATCH(D24&amp;"_1",Item_Calc!$M:$M,0)),"",INDEX(Item_Calc!$1:$1048576,MATCH(D24&amp;"_1",Item_Calc!$M:$M,0),15)))</f>
        <v/>
      </c>
      <c r="E25" s="202" t="str">
        <f>IF($H$1="非表示","",IF(ISERROR(MATCH(E24&amp;"_1",Item_Calc!$M:$M,0)),"",INDEX(Item_Calc!$1:$1048576,MATCH(E24&amp;"_1",Item_Calc!$M:$M,0),15)))</f>
        <v/>
      </c>
      <c r="F25" s="202" t="str">
        <f>IF($H$1="非表示","",IF(ISERROR(MATCH(F24&amp;"_1",Item_Calc!$M:$M,0)),"",INDEX(Item_Calc!$1:$1048576,MATCH(F24&amp;"_1",Item_Calc!$M:$M,0),15)))</f>
        <v/>
      </c>
      <c r="G25" s="203" t="str">
        <f>IF($H$1="非表示","",IF(ISERROR(MATCH(G24&amp;"_1",Item_Calc!$M:$M,0)),"",INDEX(Item_Calc!$1:$1048576,MATCH(G24&amp;"_1",Item_Calc!$M:$M,0),15)))</f>
        <v/>
      </c>
      <c r="I25" s="1">
        <f ca="1">IF(INDEX(Holiday!$E:$E,ROW(),1)=0,"",INDEX(Holiday!$E:$E,ROW(),1))</f>
        <v>40667</v>
      </c>
    </row>
    <row r="26" spans="1:9" ht="20.100000000000001" customHeight="1" x14ac:dyDescent="0.15">
      <c r="A26" s="201" t="str">
        <f>IF($H$1="非表示","",IF(ISERROR(MATCH(A24&amp;"_2",Item_Calc!$M:$M,0)),"",INDEX(Item_Calc!$1:$1048576,MATCH(A24&amp;"_2",Item_Calc!$M:$M,0),15)))</f>
        <v/>
      </c>
      <c r="B26" s="202" t="str">
        <f>IF($H$1="非表示","",IF(ISERROR(MATCH(B24&amp;"_2",Item_Calc!$M:$M,0)),"",INDEX(Item_Calc!$1:$1048576,MATCH(B24&amp;"_2",Item_Calc!$M:$M,0),15)))</f>
        <v/>
      </c>
      <c r="C26" s="202" t="str">
        <f>IF($H$1="非表示","",IF(ISERROR(MATCH(C24&amp;"_2",Item_Calc!$M:$M,0)),"",INDEX(Item_Calc!$1:$1048576,MATCH(C24&amp;"_2",Item_Calc!$M:$M,0),15)))</f>
        <v/>
      </c>
      <c r="D26" s="202" t="str">
        <f>IF($H$1="非表示","",IF(ISERROR(MATCH(D24&amp;"_2",Item_Calc!$M:$M,0)),"",INDEX(Item_Calc!$1:$1048576,MATCH(D24&amp;"_2",Item_Calc!$M:$M,0),15)))</f>
        <v/>
      </c>
      <c r="E26" s="202" t="str">
        <f>IF($H$1="非表示","",IF(ISERROR(MATCH(E24&amp;"_2",Item_Calc!$M:$M,0)),"",INDEX(Item_Calc!$1:$1048576,MATCH(E24&amp;"_2",Item_Calc!$M:$M,0),15)))</f>
        <v/>
      </c>
      <c r="F26" s="202" t="str">
        <f>IF($H$1="非表示","",IF(ISERROR(MATCH(F24&amp;"_2",Item_Calc!$M:$M,0)),"",INDEX(Item_Calc!$1:$1048576,MATCH(F24&amp;"_2",Item_Calc!$M:$M,0),15)))</f>
        <v/>
      </c>
      <c r="G26" s="203" t="str">
        <f>IF($H$1="非表示","",IF(ISERROR(MATCH(G24&amp;"_2",Item_Calc!$M:$M,0)),"",INDEX(Item_Calc!$1:$1048576,MATCH(G24&amp;"_2",Item_Calc!$M:$M,0),15)))</f>
        <v/>
      </c>
      <c r="I26" s="1">
        <f ca="1">IF(INDEX(Holiday!$E:$E,ROW(),1)=0,"",INDEX(Holiday!$E:$E,ROW(),1))</f>
        <v>40668</v>
      </c>
    </row>
    <row r="27" spans="1:9" ht="20.100000000000001" customHeight="1" thickBot="1" x14ac:dyDescent="0.2">
      <c r="A27" s="207" t="str">
        <f>IF($H$1="非表示","",IF(ISERROR(MATCH(A24&amp;"_3",Item_Calc!$M:$M,0)),"",INDEX(Item_Calc!$1:$1048576,MATCH(A24&amp;"_3",Item_Calc!$M:$M,0),15)))</f>
        <v/>
      </c>
      <c r="B27" s="208" t="str">
        <f>IF($H$1="非表示","",IF(ISERROR(MATCH(B24&amp;"_3",Item_Calc!$M:$M,0)),"",INDEX(Item_Calc!$1:$1048576,MATCH(B24&amp;"_3",Item_Calc!$M:$M,0),15)))</f>
        <v/>
      </c>
      <c r="C27" s="208" t="str">
        <f>IF($H$1="非表示","",IF(ISERROR(MATCH(C24&amp;"_3",Item_Calc!$M:$M,0)),"",INDEX(Item_Calc!$1:$1048576,MATCH(C24&amp;"_3",Item_Calc!$M:$M,0),15)))</f>
        <v/>
      </c>
      <c r="D27" s="208" t="str">
        <f>IF($H$1="非表示","",IF(ISERROR(MATCH(D24&amp;"_3",Item_Calc!$M:$M,0)),"",INDEX(Item_Calc!$1:$1048576,MATCH(D24&amp;"_3",Item_Calc!$M:$M,0),15)))</f>
        <v/>
      </c>
      <c r="E27" s="208" t="str">
        <f>IF($H$1="非表示","",IF(ISERROR(MATCH(E24&amp;"_3",Item_Calc!$M:$M,0)),"",INDEX(Item_Calc!$1:$1048576,MATCH(E24&amp;"_3",Item_Calc!$M:$M,0),15)))</f>
        <v/>
      </c>
      <c r="F27" s="208" t="str">
        <f>IF($H$1="非表示","",IF(ISERROR(MATCH(F24&amp;"_3",Item_Calc!$M:$M,0)),"",INDEX(Item_Calc!$1:$1048576,MATCH(F24&amp;"_3",Item_Calc!$M:$M,0),15)))</f>
        <v/>
      </c>
      <c r="G27" s="209" t="str">
        <f>IF($H$1="非表示","",IF(ISERROR(MATCH(G24&amp;"_3",Item_Calc!$M:$M,0)),"",INDEX(Item_Calc!$1:$1048576,MATCH(G24&amp;"_3",Item_Calc!$M:$M,0),15)))</f>
        <v/>
      </c>
      <c r="I27" s="1" t="str">
        <f ca="1">IF(INDEX(Holiday!$E:$E,ROW(),1)=0,"",INDEX(Holiday!$E:$E,ROW(),1))</f>
        <v/>
      </c>
    </row>
    <row r="28" spans="1:9" x14ac:dyDescent="0.15">
      <c r="I28" s="1">
        <f ca="1">IF(INDEX(Holiday!$E:$E,ROW(),1)=0,"",INDEX(Holiday!$E:$E,ROW(),1))</f>
        <v>40742</v>
      </c>
    </row>
    <row r="29" spans="1:9" ht="15" x14ac:dyDescent="0.15">
      <c r="C29" s="218" t="str">
        <f>IF(INDEX(組織名!$1:$1048576,1,2)=0,"",INDEX(組織名!$1:$1048576,1,2))</f>
        <v>xls-hashimoto</v>
      </c>
      <c r="D29" s="218"/>
      <c r="E29" s="218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</sheetData>
  <sheetCalcPr fullCalcOnLoad="1"/>
  <mergeCells count="4">
    <mergeCell ref="A1:B1"/>
    <mergeCell ref="F1:G1"/>
    <mergeCell ref="C29:E29"/>
    <mergeCell ref="C1:E2"/>
  </mergeCells>
  <phoneticPr fontId="2"/>
  <conditionalFormatting sqref="A4:G4 A8:G8 A12:G12 A16:G16 A20:G20 A24:G24">
    <cfRule type="expression" dxfId="58" priority="1" stopIfTrue="1">
      <formula>MONTH(A4)&lt;&gt;MONTH($C$1)</formula>
    </cfRule>
    <cfRule type="expression" dxfId="57" priority="2" stopIfTrue="1">
      <formula>AND(MONTH(A4)=MONTH($C$1),NOT(ISERROR(MATCH(A4,$I$1:$I$150,0))))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" right="0" top="0" bottom="0" header="0" footer="0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3075" r:id="rId4" name="SpinButton2">
          <controlPr defaultSize="0" print="0" autoLine="0" linkedCell="Holiday!B1" r:id="rId5">
            <anchor moveWithCells="1">
              <from>
                <xdr:col>1</xdr:col>
                <xdr:colOff>352425</xdr:colOff>
                <xdr:row>0</xdr:row>
                <xdr:rowOff>438150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5" r:id="rId4" name="SpinButton2"/>
      </mc:Fallback>
    </mc:AlternateContent>
    <mc:AlternateContent xmlns:mc="http://schemas.openxmlformats.org/markup-compatibility/2006">
      <mc:Choice Requires="x14">
        <control shapeId="3074" r:id="rId6" name="SpinButton3">
          <controlPr defaultSize="0" print="0" autoLine="0" linkedCell="Holiday!B2" r:id="rId5">
            <anchor moveWithCells="1">
              <from>
                <xdr:col>4</xdr:col>
                <xdr:colOff>352425</xdr:colOff>
                <xdr:row>0</xdr:row>
                <xdr:rowOff>438150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3074" r:id="rId6" name="SpinButton3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21"/>
  <sheetViews>
    <sheetView showGridLines="0" view="pageBreakPreview" zoomScaleNormal="100" workbookViewId="0">
      <pane ySplit="3" topLeftCell="A4" activePane="bottomLeft" state="frozen"/>
      <selection pane="bottomLeft" activeCell="C1" sqref="C1:E2"/>
    </sheetView>
  </sheetViews>
  <sheetFormatPr defaultRowHeight="14.25" x14ac:dyDescent="0.15"/>
  <cols>
    <col min="1" max="7" width="19.625" customWidth="1"/>
    <col min="9" max="9" width="10.625" style="3" customWidth="1"/>
  </cols>
  <sheetData>
    <row r="1" spans="1:9" ht="34.5" x14ac:dyDescent="0.15">
      <c r="A1" s="262">
        <f>C1</f>
        <v>40909</v>
      </c>
      <c r="B1" s="262"/>
      <c r="C1" s="264">
        <f>DATE(Holiday!B1,Holiday!B2,1)</f>
        <v>40909</v>
      </c>
      <c r="D1" s="264"/>
      <c r="E1" s="264"/>
      <c r="F1" s="263">
        <f>C1</f>
        <v>40909</v>
      </c>
      <c r="G1" s="263"/>
      <c r="H1" s="179" t="s">
        <v>38</v>
      </c>
      <c r="I1" s="1" t="str">
        <f>IF(INDEX(Holiday!$E:$E,ROW(),1)=0,"",INDEX(Holiday!$E:$E,ROW(),1))</f>
        <v/>
      </c>
    </row>
    <row r="2" spans="1:9" ht="15" thickBot="1" x14ac:dyDescent="0.2">
      <c r="A2" s="1"/>
      <c r="B2" s="2"/>
      <c r="C2" s="265"/>
      <c r="D2" s="265"/>
      <c r="E2" s="265"/>
      <c r="F2" s="3"/>
      <c r="G2" s="3"/>
      <c r="I2" s="1" t="str">
        <f>IF(INDEX(Holiday!$E:$E,ROW(),1)=0,"",INDEX(Holiday!$E:$E,ROW(),1))</f>
        <v/>
      </c>
    </row>
    <row r="3" spans="1:9" ht="21.95" customHeight="1" x14ac:dyDescent="0.15">
      <c r="A3" s="110">
        <f>A4</f>
        <v>40909</v>
      </c>
      <c r="B3" s="111">
        <f t="shared" ref="B3:G3" si="0">B4</f>
        <v>40910</v>
      </c>
      <c r="C3" s="111">
        <f t="shared" si="0"/>
        <v>40911</v>
      </c>
      <c r="D3" s="111">
        <f t="shared" si="0"/>
        <v>40912</v>
      </c>
      <c r="E3" s="111">
        <f t="shared" si="0"/>
        <v>40913</v>
      </c>
      <c r="F3" s="111">
        <f t="shared" si="0"/>
        <v>40914</v>
      </c>
      <c r="G3" s="112">
        <f t="shared" si="0"/>
        <v>40915</v>
      </c>
      <c r="I3" s="1" t="str">
        <f>IF(INDEX(Holiday!$E:$E,ROW(),1)=0,"",INDEX(Holiday!$E:$E,ROW(),1))</f>
        <v/>
      </c>
    </row>
    <row r="4" spans="1:9" ht="21.95" customHeight="1" x14ac:dyDescent="0.15">
      <c r="A4" s="107">
        <f>DATE(YEAR($C$1),MONTH($C$1),1)-WEEKDAY(DATE(YEAR(C1),MONTH(C1),1))+1</f>
        <v>40909</v>
      </c>
      <c r="B4" s="108">
        <f t="shared" ref="B4:G4" si="1">A4+1</f>
        <v>40910</v>
      </c>
      <c r="C4" s="108">
        <f t="shared" si="1"/>
        <v>40911</v>
      </c>
      <c r="D4" s="108">
        <f t="shared" si="1"/>
        <v>40912</v>
      </c>
      <c r="E4" s="108">
        <f t="shared" si="1"/>
        <v>40913</v>
      </c>
      <c r="F4" s="108">
        <f t="shared" si="1"/>
        <v>40914</v>
      </c>
      <c r="G4" s="109">
        <f t="shared" si="1"/>
        <v>40915</v>
      </c>
      <c r="I4" s="1" t="str">
        <f>IF(INDEX(Holiday!$E:$E,ROW(),1)=0,"",INDEX(Holiday!$E:$E,ROW(),1))</f>
        <v/>
      </c>
    </row>
    <row r="5" spans="1:9" ht="21.95" customHeight="1" x14ac:dyDescent="0.15">
      <c r="A5" s="201" t="str">
        <f>IF($H$1="非表示","",IF(ISERROR(MATCH(A4&amp;"_1",Item_Calc!$M:$M,0)),"",INDEX(Item_Calc!$1:$1048576,MATCH(A4&amp;"_1",Item_Calc!$M:$M,0),15)))</f>
        <v/>
      </c>
      <c r="B5" s="202" t="str">
        <f>IF($H$1="非表示","",IF(ISERROR(MATCH(B4&amp;"_1",Item_Calc!$M:$M,0)),"",INDEX(Item_Calc!$1:$1048576,MATCH(B4&amp;"_1",Item_Calc!$M:$M,0),15)))</f>
        <v/>
      </c>
      <c r="C5" s="202" t="str">
        <f>IF($H$1="非表示","",IF(ISERROR(MATCH(C4&amp;"_1",Item_Calc!$M:$M,0)),"",INDEX(Item_Calc!$1:$1048576,MATCH(C4&amp;"_1",Item_Calc!$M:$M,0),15)))</f>
        <v/>
      </c>
      <c r="D5" s="202" t="str">
        <f>IF($H$1="非表示","",IF(ISERROR(MATCH(D4&amp;"_1",Item_Calc!$M:$M,0)),"",INDEX(Item_Calc!$1:$1048576,MATCH(D4&amp;"_1",Item_Calc!$M:$M,0),15)))</f>
        <v/>
      </c>
      <c r="E5" s="202" t="str">
        <f>IF($H$1="非表示","",IF(ISERROR(MATCH(E4&amp;"_1",Item_Calc!$M:$M,0)),"",INDEX(Item_Calc!$1:$1048576,MATCH(E4&amp;"_1",Item_Calc!$M:$M,0),15)))</f>
        <v>10:00_1/5_項目1</v>
      </c>
      <c r="F5" s="202" t="str">
        <f>IF($H$1="非表示","",IF(ISERROR(MATCH(F4&amp;"_1",Item_Calc!$M:$M,0)),"",INDEX(Item_Calc!$1:$1048576,MATCH(F4&amp;"_1",Item_Calc!$M:$M,0),15)))</f>
        <v>10:00_1/6_項目1</v>
      </c>
      <c r="G5" s="203" t="str">
        <f>IF($H$1="非表示","",IF(ISERROR(MATCH(G4&amp;"_1",Item_Calc!$M:$M,0)),"",INDEX(Item_Calc!$1:$1048576,MATCH(G4&amp;"_1",Item_Calc!$M:$M,0),15)))</f>
        <v>10:00_1/7_項目1</v>
      </c>
      <c r="I5" s="1" t="str">
        <f>IF(INDEX(Holiday!$E:$E,ROW(),1)=0,"",INDEX(Holiday!$E:$E,ROW(),1))</f>
        <v/>
      </c>
    </row>
    <row r="6" spans="1:9" ht="21.95" customHeight="1" x14ac:dyDescent="0.15">
      <c r="A6" s="201" t="str">
        <f>IF($H$1="非表示","",IF(ISERROR(MATCH(A4&amp;"_2",Item_Calc!$M:$M,0)),"",INDEX(Item_Calc!$1:$1048576,MATCH(A4&amp;"_2",Item_Calc!$M:$M,0),15)))</f>
        <v/>
      </c>
      <c r="B6" s="202" t="str">
        <f>IF($H$1="非表示","",IF(ISERROR(MATCH(B4&amp;"_2",Item_Calc!$M:$M,0)),"",INDEX(Item_Calc!$1:$1048576,MATCH(B4&amp;"_2",Item_Calc!$M:$M,0),15)))</f>
        <v/>
      </c>
      <c r="C6" s="202" t="str">
        <f>IF($H$1="非表示","",IF(ISERROR(MATCH(C4&amp;"_2",Item_Calc!$M:$M,0)),"",INDEX(Item_Calc!$1:$1048576,MATCH(C4&amp;"_2",Item_Calc!$M:$M,0),15)))</f>
        <v/>
      </c>
      <c r="D6" s="202" t="str">
        <f>IF($H$1="非表示","",IF(ISERROR(MATCH(D4&amp;"_2",Item_Calc!$M:$M,0)),"",INDEX(Item_Calc!$1:$1048576,MATCH(D4&amp;"_2",Item_Calc!$M:$M,0),15)))</f>
        <v/>
      </c>
      <c r="E6" s="202" t="str">
        <f>IF($H$1="非表示","",IF(ISERROR(MATCH(E4&amp;"_2",Item_Calc!$M:$M,0)),"",INDEX(Item_Calc!$1:$1048576,MATCH(E4&amp;"_2",Item_Calc!$M:$M,0),15)))</f>
        <v>13:00_1/5_項目2</v>
      </c>
      <c r="F6" s="202" t="str">
        <f>IF($H$1="非表示","",IF(ISERROR(MATCH(F4&amp;"_2",Item_Calc!$M:$M,0)),"",INDEX(Item_Calc!$1:$1048576,MATCH(F4&amp;"_2",Item_Calc!$M:$M,0),15)))</f>
        <v/>
      </c>
      <c r="G6" s="203" t="str">
        <f>IF($H$1="非表示","",IF(ISERROR(MATCH(G4&amp;"_2",Item_Calc!$M:$M,0)),"",INDEX(Item_Calc!$1:$1048576,MATCH(G4&amp;"_2",Item_Calc!$M:$M,0),15)))</f>
        <v/>
      </c>
      <c r="I6" s="1" t="str">
        <f>IF(INDEX(Holiday!$E:$E,ROW(),1)=0,"",INDEX(Holiday!$E:$E,ROW(),1))</f>
        <v/>
      </c>
    </row>
    <row r="7" spans="1:9" ht="21.95" customHeight="1" x14ac:dyDescent="0.15">
      <c r="A7" s="204" t="str">
        <f>IF($H$1="非表示","",IF(ISERROR(MATCH(A4&amp;"_3",Item_Calc!$M:$M,0)),"",INDEX(Item_Calc!$1:$1048576,MATCH(A4&amp;"_3",Item_Calc!$M:$M,0),15)))</f>
        <v/>
      </c>
      <c r="B7" s="205" t="str">
        <f>IF($H$1="非表示","",IF(ISERROR(MATCH(B4&amp;"_3",Item_Calc!$M:$M,0)),"",INDEX(Item_Calc!$1:$1048576,MATCH(B4&amp;"_3",Item_Calc!$M:$M,0),15)))</f>
        <v/>
      </c>
      <c r="C7" s="205" t="str">
        <f>IF($H$1="非表示","",IF(ISERROR(MATCH(C4&amp;"_3",Item_Calc!$M:$M,0)),"",INDEX(Item_Calc!$1:$1048576,MATCH(C4&amp;"_3",Item_Calc!$M:$M,0),15)))</f>
        <v/>
      </c>
      <c r="D7" s="205" t="str">
        <f>IF($H$1="非表示","",IF(ISERROR(MATCH(D4&amp;"_3",Item_Calc!$M:$M,0)),"",INDEX(Item_Calc!$1:$1048576,MATCH(D4&amp;"_3",Item_Calc!$M:$M,0),15)))</f>
        <v/>
      </c>
      <c r="E7" s="205" t="str">
        <f>IF($H$1="非表示","",IF(ISERROR(MATCH(E4&amp;"_3",Item_Calc!$M:$M,0)),"",INDEX(Item_Calc!$1:$1048576,MATCH(E4&amp;"_3",Item_Calc!$M:$M,0),15)))</f>
        <v>15:00_1/5_項目3</v>
      </c>
      <c r="F7" s="205" t="str">
        <f>IF($H$1="非表示","",IF(ISERROR(MATCH(F4&amp;"_3",Item_Calc!$M:$M,0)),"",INDEX(Item_Calc!$1:$1048576,MATCH(F4&amp;"_3",Item_Calc!$M:$M,0),15)))</f>
        <v/>
      </c>
      <c r="G7" s="206" t="str">
        <f>IF($H$1="非表示","",IF(ISERROR(MATCH(G4&amp;"_3",Item_Calc!$M:$M,0)),"",INDEX(Item_Calc!$1:$1048576,MATCH(G4&amp;"_3",Item_Calc!$M:$M,0),15)))</f>
        <v/>
      </c>
      <c r="I7" s="1" t="str">
        <f>IF(INDEX(Holiday!$E:$E,ROW(),1)=0,"",INDEX(Holiday!$E:$E,ROW(),1))</f>
        <v/>
      </c>
    </row>
    <row r="8" spans="1:9" ht="21.95" customHeight="1" x14ac:dyDescent="0.15">
      <c r="A8" s="19">
        <f>G4+1</f>
        <v>40916</v>
      </c>
      <c r="B8" s="4">
        <f t="shared" ref="B8:G8" si="2">A8+1</f>
        <v>40917</v>
      </c>
      <c r="C8" s="4">
        <f t="shared" si="2"/>
        <v>40918</v>
      </c>
      <c r="D8" s="4">
        <f t="shared" si="2"/>
        <v>40919</v>
      </c>
      <c r="E8" s="4">
        <f t="shared" si="2"/>
        <v>40920</v>
      </c>
      <c r="F8" s="4">
        <f t="shared" si="2"/>
        <v>40921</v>
      </c>
      <c r="G8" s="20">
        <f t="shared" si="2"/>
        <v>40922</v>
      </c>
      <c r="I8" s="1" t="str">
        <f>IF(INDEX(Holiday!$E:$E,ROW(),1)=0,"",INDEX(Holiday!$E:$E,ROW(),1))</f>
        <v/>
      </c>
    </row>
    <row r="9" spans="1:9" ht="21.95" customHeight="1" x14ac:dyDescent="0.15">
      <c r="A9" s="201" t="str">
        <f>IF($H$1="非表示","",IF(ISERROR(MATCH(A8&amp;"_1",Item_Calc!$M:$M,0)),"",INDEX(Item_Calc!$1:$1048576,MATCH(A8&amp;"_1",Item_Calc!$M:$M,0),15)))</f>
        <v>10:00_1/8_項目1</v>
      </c>
      <c r="B9" s="202" t="str">
        <f>IF($H$1="非表示","",IF(ISERROR(MATCH(B8&amp;"_1",Item_Calc!$M:$M,0)),"",INDEX(Item_Calc!$1:$1048576,MATCH(B8&amp;"_1",Item_Calc!$M:$M,0),15)))</f>
        <v>10:00_1/9_項目1</v>
      </c>
      <c r="C9" s="202" t="str">
        <f>IF($H$1="非表示","",IF(ISERROR(MATCH(C8&amp;"_1",Item_Calc!$M:$M,0)),"",INDEX(Item_Calc!$1:$1048576,MATCH(C8&amp;"_1",Item_Calc!$M:$M,0),15)))</f>
        <v>10:00_1/10_項目1</v>
      </c>
      <c r="D9" s="202" t="str">
        <f>IF($H$1="非表示","",IF(ISERROR(MATCH(D8&amp;"_1",Item_Calc!$M:$M,0)),"",INDEX(Item_Calc!$1:$1048576,MATCH(D8&amp;"_1",Item_Calc!$M:$M,0),15)))</f>
        <v>10:00_1/11_項目1</v>
      </c>
      <c r="E9" s="202" t="str">
        <f>IF($H$1="非表示","",IF(ISERROR(MATCH(E8&amp;"_1",Item_Calc!$M:$M,0)),"",INDEX(Item_Calc!$1:$1048576,MATCH(E8&amp;"_1",Item_Calc!$M:$M,0),15)))</f>
        <v>10:00_1/12_項目1</v>
      </c>
      <c r="F9" s="202" t="str">
        <f>IF($H$1="非表示","",IF(ISERROR(MATCH(F8&amp;"_1",Item_Calc!$M:$M,0)),"",INDEX(Item_Calc!$1:$1048576,MATCH(F8&amp;"_1",Item_Calc!$M:$M,0),15)))</f>
        <v>10:00_1/13_項目1</v>
      </c>
      <c r="G9" s="203" t="str">
        <f>IF($H$1="非表示","",IF(ISERROR(MATCH(G8&amp;"_1",Item_Calc!$M:$M,0)),"",INDEX(Item_Calc!$1:$1048576,MATCH(G8&amp;"_1",Item_Calc!$M:$M,0),15)))</f>
        <v>10:00_1/14_項目1</v>
      </c>
      <c r="I9" s="1" t="str">
        <f>IF(INDEX(Holiday!$E:$E,ROW(),1)=0,"",INDEX(Holiday!$E:$E,ROW(),1))</f>
        <v/>
      </c>
    </row>
    <row r="10" spans="1:9" ht="21.95" customHeight="1" x14ac:dyDescent="0.15">
      <c r="A10" s="201" t="str">
        <f>IF($H$1="非表示","",IF(ISERROR(MATCH(A8&amp;"_2",Item_Calc!$M:$M,0)),"",INDEX(Item_Calc!$1:$1048576,MATCH(A8&amp;"_2",Item_Calc!$M:$M,0),15)))</f>
        <v/>
      </c>
      <c r="B10" s="202" t="str">
        <f>IF($H$1="非表示","",IF(ISERROR(MATCH(B8&amp;"_2",Item_Calc!$M:$M,0)),"",INDEX(Item_Calc!$1:$1048576,MATCH(B8&amp;"_2",Item_Calc!$M:$M,0),15)))</f>
        <v/>
      </c>
      <c r="C10" s="202" t="str">
        <f>IF($H$1="非表示","",IF(ISERROR(MATCH(C8&amp;"_2",Item_Calc!$M:$M,0)),"",INDEX(Item_Calc!$1:$1048576,MATCH(C8&amp;"_2",Item_Calc!$M:$M,0),15)))</f>
        <v/>
      </c>
      <c r="D10" s="202" t="str">
        <f>IF($H$1="非表示","",IF(ISERROR(MATCH(D8&amp;"_2",Item_Calc!$M:$M,0)),"",INDEX(Item_Calc!$1:$1048576,MATCH(D8&amp;"_2",Item_Calc!$M:$M,0),15)))</f>
        <v/>
      </c>
      <c r="E10" s="202" t="str">
        <f>IF($H$1="非表示","",IF(ISERROR(MATCH(E8&amp;"_2",Item_Calc!$M:$M,0)),"",INDEX(Item_Calc!$1:$1048576,MATCH(E8&amp;"_2",Item_Calc!$M:$M,0),15)))</f>
        <v/>
      </c>
      <c r="F10" s="202" t="str">
        <f>IF($H$1="非表示","",IF(ISERROR(MATCH(F8&amp;"_2",Item_Calc!$M:$M,0)),"",INDEX(Item_Calc!$1:$1048576,MATCH(F8&amp;"_2",Item_Calc!$M:$M,0),15)))</f>
        <v/>
      </c>
      <c r="G10" s="203" t="str">
        <f>IF($H$1="非表示","",IF(ISERROR(MATCH(G8&amp;"_2",Item_Calc!$M:$M,0)),"",INDEX(Item_Calc!$1:$1048576,MATCH(G8&amp;"_2",Item_Calc!$M:$M,0),15)))</f>
        <v/>
      </c>
      <c r="I10" s="1" t="str">
        <f>IF(INDEX(Holiday!$E:$E,ROW(),1)=0,"",INDEX(Holiday!$E:$E,ROW(),1))</f>
        <v/>
      </c>
    </row>
    <row r="11" spans="1:9" ht="21.95" customHeight="1" x14ac:dyDescent="0.15">
      <c r="A11" s="204" t="str">
        <f>IF($H$1="非表示","",IF(ISERROR(MATCH(A8&amp;"_3",Item_Calc!$M:$M,0)),"",INDEX(Item_Calc!$1:$1048576,MATCH(A8&amp;"_3",Item_Calc!$M:$M,0),15)))</f>
        <v/>
      </c>
      <c r="B11" s="205" t="str">
        <f>IF($H$1="非表示","",IF(ISERROR(MATCH(B8&amp;"_3",Item_Calc!$M:$M,0)),"",INDEX(Item_Calc!$1:$1048576,MATCH(B8&amp;"_3",Item_Calc!$M:$M,0),15)))</f>
        <v/>
      </c>
      <c r="C11" s="205" t="str">
        <f>IF($H$1="非表示","",IF(ISERROR(MATCH(C8&amp;"_3",Item_Calc!$M:$M,0)),"",INDEX(Item_Calc!$1:$1048576,MATCH(C8&amp;"_3",Item_Calc!$M:$M,0),15)))</f>
        <v/>
      </c>
      <c r="D11" s="205" t="str">
        <f>IF($H$1="非表示","",IF(ISERROR(MATCH(D8&amp;"_3",Item_Calc!$M:$M,0)),"",INDEX(Item_Calc!$1:$1048576,MATCH(D8&amp;"_3",Item_Calc!$M:$M,0),15)))</f>
        <v/>
      </c>
      <c r="E11" s="205" t="str">
        <f>IF($H$1="非表示","",IF(ISERROR(MATCH(E8&amp;"_3",Item_Calc!$M:$M,0)),"",INDEX(Item_Calc!$1:$1048576,MATCH(E8&amp;"_3",Item_Calc!$M:$M,0),15)))</f>
        <v/>
      </c>
      <c r="F11" s="205" t="str">
        <f>IF($H$1="非表示","",IF(ISERROR(MATCH(F8&amp;"_3",Item_Calc!$M:$M,0)),"",INDEX(Item_Calc!$1:$1048576,MATCH(F8&amp;"_3",Item_Calc!$M:$M,0),15)))</f>
        <v/>
      </c>
      <c r="G11" s="206" t="str">
        <f>IF($H$1="非表示","",IF(ISERROR(MATCH(G8&amp;"_3",Item_Calc!$M:$M,0)),"",INDEX(Item_Calc!$1:$1048576,MATCH(G8&amp;"_3",Item_Calc!$M:$M,0),15)))</f>
        <v/>
      </c>
      <c r="I11" s="1">
        <f ca="1">IF(INDEX(Holiday!$E:$E,ROW(),1)=0,"",INDEX(Holiday!$E:$E,ROW(),1))</f>
        <v>40544</v>
      </c>
    </row>
    <row r="12" spans="1:9" ht="21.95" customHeight="1" x14ac:dyDescent="0.15">
      <c r="A12" s="19">
        <f>G8+1</f>
        <v>40923</v>
      </c>
      <c r="B12" s="4">
        <f t="shared" ref="B12:G12" si="3">A12+1</f>
        <v>40924</v>
      </c>
      <c r="C12" s="4">
        <f t="shared" si="3"/>
        <v>40925</v>
      </c>
      <c r="D12" s="4">
        <f t="shared" si="3"/>
        <v>40926</v>
      </c>
      <c r="E12" s="4">
        <f t="shared" si="3"/>
        <v>40927</v>
      </c>
      <c r="F12" s="4">
        <f t="shared" si="3"/>
        <v>40928</v>
      </c>
      <c r="G12" s="20">
        <f t="shared" si="3"/>
        <v>40929</v>
      </c>
      <c r="I12" s="1">
        <f ca="1">IF(INDEX(Holiday!$E:$E,ROW(),1)=0,"",INDEX(Holiday!$E:$E,ROW(),1))</f>
        <v>40545</v>
      </c>
    </row>
    <row r="13" spans="1:9" ht="21.95" customHeight="1" x14ac:dyDescent="0.15">
      <c r="A13" s="201" t="str">
        <f>IF($H$1="非表示","",IF(ISERROR(MATCH(A12&amp;"_1",Item_Calc!$M:$M,0)),"",INDEX(Item_Calc!$1:$1048576,MATCH(A12&amp;"_1",Item_Calc!$M:$M,0),15)))</f>
        <v>10:00_1/15_項目1</v>
      </c>
      <c r="B13" s="202" t="str">
        <f>IF($H$1="非表示","",IF(ISERROR(MATCH(B12&amp;"_1",Item_Calc!$M:$M,0)),"",INDEX(Item_Calc!$1:$1048576,MATCH(B12&amp;"_1",Item_Calc!$M:$M,0),15)))</f>
        <v>10:00_1/16_項目1</v>
      </c>
      <c r="C13" s="202" t="str">
        <f>IF($H$1="非表示","",IF(ISERROR(MATCH(C12&amp;"_1",Item_Calc!$M:$M,0)),"",INDEX(Item_Calc!$1:$1048576,MATCH(C12&amp;"_1",Item_Calc!$M:$M,0),15)))</f>
        <v>10:00_1/17_項目1</v>
      </c>
      <c r="D13" s="202" t="str">
        <f>IF($H$1="非表示","",IF(ISERROR(MATCH(D12&amp;"_1",Item_Calc!$M:$M,0)),"",INDEX(Item_Calc!$1:$1048576,MATCH(D12&amp;"_1",Item_Calc!$M:$M,0),15)))</f>
        <v>10:00_1/18_項目1</v>
      </c>
      <c r="E13" s="202" t="str">
        <f>IF($H$1="非表示","",IF(ISERROR(MATCH(E12&amp;"_1",Item_Calc!$M:$M,0)),"",INDEX(Item_Calc!$1:$1048576,MATCH(E12&amp;"_1",Item_Calc!$M:$M,0),15)))</f>
        <v>10:00_1/19_項目1</v>
      </c>
      <c r="F13" s="202" t="str">
        <f>IF($H$1="非表示","",IF(ISERROR(MATCH(F12&amp;"_1",Item_Calc!$M:$M,0)),"",INDEX(Item_Calc!$1:$1048576,MATCH(F12&amp;"_1",Item_Calc!$M:$M,0),15)))</f>
        <v>10:00_1/20_項目1</v>
      </c>
      <c r="G13" s="203" t="str">
        <f>IF($H$1="非表示","",IF(ISERROR(MATCH(G12&amp;"_1",Item_Calc!$M:$M,0)),"",INDEX(Item_Calc!$1:$1048576,MATCH(G12&amp;"_1",Item_Calc!$M:$M,0),15)))</f>
        <v>10:00_1/21_項目1</v>
      </c>
      <c r="I13" s="1">
        <f ca="1">IF(INDEX(Holiday!$E:$E,ROW(),1)=0,"",INDEX(Holiday!$E:$E,ROW(),1))</f>
        <v>40546</v>
      </c>
    </row>
    <row r="14" spans="1:9" ht="21.95" customHeight="1" x14ac:dyDescent="0.15">
      <c r="A14" s="201" t="str">
        <f>IF($H$1="非表示","",IF(ISERROR(MATCH(A12&amp;"_2",Item_Calc!$M:$M,0)),"",INDEX(Item_Calc!$1:$1048576,MATCH(A12&amp;"_2",Item_Calc!$M:$M,0),15)))</f>
        <v/>
      </c>
      <c r="B14" s="202" t="str">
        <f>IF($H$1="非表示","",IF(ISERROR(MATCH(B12&amp;"_2",Item_Calc!$M:$M,0)),"",INDEX(Item_Calc!$1:$1048576,MATCH(B12&amp;"_2",Item_Calc!$M:$M,0),15)))</f>
        <v/>
      </c>
      <c r="C14" s="202" t="str">
        <f>IF($H$1="非表示","",IF(ISERROR(MATCH(C12&amp;"_2",Item_Calc!$M:$M,0)),"",INDEX(Item_Calc!$1:$1048576,MATCH(C12&amp;"_2",Item_Calc!$M:$M,0),15)))</f>
        <v/>
      </c>
      <c r="D14" s="202" t="str">
        <f>IF($H$1="非表示","",IF(ISERROR(MATCH(D12&amp;"_2",Item_Calc!$M:$M,0)),"",INDEX(Item_Calc!$1:$1048576,MATCH(D12&amp;"_2",Item_Calc!$M:$M,0),15)))</f>
        <v/>
      </c>
      <c r="E14" s="202" t="str">
        <f>IF($H$1="非表示","",IF(ISERROR(MATCH(E12&amp;"_2",Item_Calc!$M:$M,0)),"",INDEX(Item_Calc!$1:$1048576,MATCH(E12&amp;"_2",Item_Calc!$M:$M,0),15)))</f>
        <v/>
      </c>
      <c r="F14" s="202" t="str">
        <f>IF($H$1="非表示","",IF(ISERROR(MATCH(F12&amp;"_2",Item_Calc!$M:$M,0)),"",INDEX(Item_Calc!$1:$1048576,MATCH(F12&amp;"_2",Item_Calc!$M:$M,0),15)))</f>
        <v/>
      </c>
      <c r="G14" s="203" t="str">
        <f>IF($H$1="非表示","",IF(ISERROR(MATCH(G12&amp;"_2",Item_Calc!$M:$M,0)),"",INDEX(Item_Calc!$1:$1048576,MATCH(G12&amp;"_2",Item_Calc!$M:$M,0),15)))</f>
        <v/>
      </c>
      <c r="I14" s="1" t="str">
        <f ca="1">IF(INDEX(Holiday!$E:$E,ROW(),1)=0,"",INDEX(Holiday!$E:$E,ROW(),1))</f>
        <v/>
      </c>
    </row>
    <row r="15" spans="1:9" ht="21.95" customHeight="1" x14ac:dyDescent="0.15">
      <c r="A15" s="204" t="str">
        <f>IF($H$1="非表示","",IF(ISERROR(MATCH(A12&amp;"_3",Item_Calc!$M:$M,0)),"",INDEX(Item_Calc!$1:$1048576,MATCH(A12&amp;"_3",Item_Calc!$M:$M,0),15)))</f>
        <v/>
      </c>
      <c r="B15" s="205" t="str">
        <f>IF($H$1="非表示","",IF(ISERROR(MATCH(B12&amp;"_3",Item_Calc!$M:$M,0)),"",INDEX(Item_Calc!$1:$1048576,MATCH(B12&amp;"_3",Item_Calc!$M:$M,0),15)))</f>
        <v/>
      </c>
      <c r="C15" s="205" t="str">
        <f>IF($H$1="非表示","",IF(ISERROR(MATCH(C12&amp;"_3",Item_Calc!$M:$M,0)),"",INDEX(Item_Calc!$1:$1048576,MATCH(C12&amp;"_3",Item_Calc!$M:$M,0),15)))</f>
        <v/>
      </c>
      <c r="D15" s="205" t="str">
        <f>IF($H$1="非表示","",IF(ISERROR(MATCH(D12&amp;"_3",Item_Calc!$M:$M,0)),"",INDEX(Item_Calc!$1:$1048576,MATCH(D12&amp;"_3",Item_Calc!$M:$M,0),15)))</f>
        <v/>
      </c>
      <c r="E15" s="205" t="str">
        <f>IF($H$1="非表示","",IF(ISERROR(MATCH(E12&amp;"_3",Item_Calc!$M:$M,0)),"",INDEX(Item_Calc!$1:$1048576,MATCH(E12&amp;"_3",Item_Calc!$M:$M,0),15)))</f>
        <v/>
      </c>
      <c r="F15" s="205" t="str">
        <f>IF($H$1="非表示","",IF(ISERROR(MATCH(F12&amp;"_3",Item_Calc!$M:$M,0)),"",INDEX(Item_Calc!$1:$1048576,MATCH(F12&amp;"_3",Item_Calc!$M:$M,0),15)))</f>
        <v/>
      </c>
      <c r="G15" s="206" t="str">
        <f>IF($H$1="非表示","",IF(ISERROR(MATCH(G12&amp;"_3",Item_Calc!$M:$M,0)),"",INDEX(Item_Calc!$1:$1048576,MATCH(G12&amp;"_3",Item_Calc!$M:$M,0),15)))</f>
        <v/>
      </c>
      <c r="I15" s="1">
        <f ca="1">IF(INDEX(Holiday!$E:$E,ROW(),1)=0,"",INDEX(Holiday!$E:$E,ROW(),1))</f>
        <v>40553</v>
      </c>
    </row>
    <row r="16" spans="1:9" ht="21.95" customHeight="1" x14ac:dyDescent="0.15">
      <c r="A16" s="19">
        <f>G12+1</f>
        <v>40930</v>
      </c>
      <c r="B16" s="4">
        <f t="shared" ref="B16:G16" si="4">A16+1</f>
        <v>40931</v>
      </c>
      <c r="C16" s="4">
        <f t="shared" si="4"/>
        <v>40932</v>
      </c>
      <c r="D16" s="4">
        <f t="shared" si="4"/>
        <v>40933</v>
      </c>
      <c r="E16" s="4">
        <f t="shared" si="4"/>
        <v>40934</v>
      </c>
      <c r="F16" s="4">
        <f t="shared" si="4"/>
        <v>40935</v>
      </c>
      <c r="G16" s="20">
        <f t="shared" si="4"/>
        <v>40936</v>
      </c>
      <c r="I16" s="1" t="str">
        <f ca="1">IF(INDEX(Holiday!$E:$E,ROW(),1)=0,"",INDEX(Holiday!$E:$E,ROW(),1))</f>
        <v/>
      </c>
    </row>
    <row r="17" spans="1:9" ht="21.95" customHeight="1" x14ac:dyDescent="0.15">
      <c r="A17" s="201" t="str">
        <f>IF($H$1="非表示","",IF(ISERROR(MATCH(A16&amp;"_1",Item_Calc!$M:$M,0)),"",INDEX(Item_Calc!$1:$1048576,MATCH(A16&amp;"_1",Item_Calc!$M:$M,0),15)))</f>
        <v>10:00_1/22_項目1</v>
      </c>
      <c r="B17" s="202" t="str">
        <f>IF($H$1="非表示","",IF(ISERROR(MATCH(B16&amp;"_1",Item_Calc!$M:$M,0)),"",INDEX(Item_Calc!$1:$1048576,MATCH(B16&amp;"_1",Item_Calc!$M:$M,0),15)))</f>
        <v>10:00_1/23_項目1</v>
      </c>
      <c r="C17" s="202" t="str">
        <f>IF($H$1="非表示","",IF(ISERROR(MATCH(C16&amp;"_1",Item_Calc!$M:$M,0)),"",INDEX(Item_Calc!$1:$1048576,MATCH(C16&amp;"_1",Item_Calc!$M:$M,0),15)))</f>
        <v>10:00_1/24_項目1</v>
      </c>
      <c r="D17" s="202" t="str">
        <f>IF($H$1="非表示","",IF(ISERROR(MATCH(D16&amp;"_1",Item_Calc!$M:$M,0)),"",INDEX(Item_Calc!$1:$1048576,MATCH(D16&amp;"_1",Item_Calc!$M:$M,0),15)))</f>
        <v>10:00_1/25_項目1</v>
      </c>
      <c r="E17" s="202" t="str">
        <f>IF($H$1="非表示","",IF(ISERROR(MATCH(E16&amp;"_1",Item_Calc!$M:$M,0)),"",INDEX(Item_Calc!$1:$1048576,MATCH(E16&amp;"_1",Item_Calc!$M:$M,0),15)))</f>
        <v/>
      </c>
      <c r="F17" s="202" t="str">
        <f>IF($H$1="非表示","",IF(ISERROR(MATCH(F16&amp;"_1",Item_Calc!$M:$M,0)),"",INDEX(Item_Calc!$1:$1048576,MATCH(F16&amp;"_1",Item_Calc!$M:$M,0),15)))</f>
        <v/>
      </c>
      <c r="G17" s="203" t="str">
        <f>IF($H$1="非表示","",IF(ISERROR(MATCH(G16&amp;"_1",Item_Calc!$M:$M,0)),"",INDEX(Item_Calc!$1:$1048576,MATCH(G16&amp;"_1",Item_Calc!$M:$M,0),15)))</f>
        <v/>
      </c>
      <c r="I17" s="1">
        <f ca="1">IF(INDEX(Holiday!$E:$E,ROW(),1)=0,"",INDEX(Holiday!$E:$E,ROW(),1))</f>
        <v>40585</v>
      </c>
    </row>
    <row r="18" spans="1:9" ht="21.95" customHeight="1" x14ac:dyDescent="0.15">
      <c r="A18" s="201" t="str">
        <f>IF($H$1="非表示","",IF(ISERROR(MATCH(A16&amp;"_2",Item_Calc!$M:$M,0)),"",INDEX(Item_Calc!$1:$1048576,MATCH(A16&amp;"_2",Item_Calc!$M:$M,0),15)))</f>
        <v/>
      </c>
      <c r="B18" s="202" t="str">
        <f>IF($H$1="非表示","",IF(ISERROR(MATCH(B16&amp;"_2",Item_Calc!$M:$M,0)),"",INDEX(Item_Calc!$1:$1048576,MATCH(B16&amp;"_2",Item_Calc!$M:$M,0),15)))</f>
        <v/>
      </c>
      <c r="C18" s="202" t="str">
        <f>IF($H$1="非表示","",IF(ISERROR(MATCH(C16&amp;"_2",Item_Calc!$M:$M,0)),"",INDEX(Item_Calc!$1:$1048576,MATCH(C16&amp;"_2",Item_Calc!$M:$M,0),15)))</f>
        <v/>
      </c>
      <c r="D18" s="202" t="str">
        <f>IF($H$1="非表示","",IF(ISERROR(MATCH(D16&amp;"_2",Item_Calc!$M:$M,0)),"",INDEX(Item_Calc!$1:$1048576,MATCH(D16&amp;"_2",Item_Calc!$M:$M,0),15)))</f>
        <v/>
      </c>
      <c r="E18" s="202" t="str">
        <f>IF($H$1="非表示","",IF(ISERROR(MATCH(E16&amp;"_2",Item_Calc!$M:$M,0)),"",INDEX(Item_Calc!$1:$1048576,MATCH(E16&amp;"_2",Item_Calc!$M:$M,0),15)))</f>
        <v/>
      </c>
      <c r="F18" s="202" t="str">
        <f>IF($H$1="非表示","",IF(ISERROR(MATCH(F16&amp;"_2",Item_Calc!$M:$M,0)),"",INDEX(Item_Calc!$1:$1048576,MATCH(F16&amp;"_2",Item_Calc!$M:$M,0),15)))</f>
        <v/>
      </c>
      <c r="G18" s="203" t="str">
        <f>IF($H$1="非表示","",IF(ISERROR(MATCH(G16&amp;"_2",Item_Calc!$M:$M,0)),"",INDEX(Item_Calc!$1:$1048576,MATCH(G16&amp;"_2",Item_Calc!$M:$M,0),15)))</f>
        <v/>
      </c>
      <c r="I18" s="1" t="str">
        <f ca="1">IF(INDEX(Holiday!$E:$E,ROW(),1)=0,"",INDEX(Holiday!$E:$E,ROW(),1))</f>
        <v/>
      </c>
    </row>
    <row r="19" spans="1:9" ht="21.95" customHeight="1" x14ac:dyDescent="0.15">
      <c r="A19" s="204" t="str">
        <f>IF($H$1="非表示","",IF(ISERROR(MATCH(A16&amp;"_3",Item_Calc!$M:$M,0)),"",INDEX(Item_Calc!$1:$1048576,MATCH(A16&amp;"_3",Item_Calc!$M:$M,0),15)))</f>
        <v/>
      </c>
      <c r="B19" s="205" t="str">
        <f>IF($H$1="非表示","",IF(ISERROR(MATCH(B16&amp;"_3",Item_Calc!$M:$M,0)),"",INDEX(Item_Calc!$1:$1048576,MATCH(B16&amp;"_3",Item_Calc!$M:$M,0),15)))</f>
        <v/>
      </c>
      <c r="C19" s="205" t="str">
        <f>IF($H$1="非表示","",IF(ISERROR(MATCH(C16&amp;"_3",Item_Calc!$M:$M,0)),"",INDEX(Item_Calc!$1:$1048576,MATCH(C16&amp;"_3",Item_Calc!$M:$M,0),15)))</f>
        <v/>
      </c>
      <c r="D19" s="205" t="str">
        <f>IF($H$1="非表示","",IF(ISERROR(MATCH(D16&amp;"_3",Item_Calc!$M:$M,0)),"",INDEX(Item_Calc!$1:$1048576,MATCH(D16&amp;"_3",Item_Calc!$M:$M,0),15)))</f>
        <v/>
      </c>
      <c r="E19" s="205" t="str">
        <f>IF($H$1="非表示","",IF(ISERROR(MATCH(E16&amp;"_3",Item_Calc!$M:$M,0)),"",INDEX(Item_Calc!$1:$1048576,MATCH(E16&amp;"_3",Item_Calc!$M:$M,0),15)))</f>
        <v/>
      </c>
      <c r="F19" s="205" t="str">
        <f>IF($H$1="非表示","",IF(ISERROR(MATCH(F16&amp;"_3",Item_Calc!$M:$M,0)),"",INDEX(Item_Calc!$1:$1048576,MATCH(F16&amp;"_3",Item_Calc!$M:$M,0),15)))</f>
        <v/>
      </c>
      <c r="G19" s="206" t="str">
        <f>IF($H$1="非表示","",IF(ISERROR(MATCH(G16&amp;"_3",Item_Calc!$M:$M,0)),"",INDEX(Item_Calc!$1:$1048576,MATCH(G16&amp;"_3",Item_Calc!$M:$M,0),15)))</f>
        <v/>
      </c>
      <c r="I19" s="1">
        <f ca="1">IF(INDEX(Holiday!$E:$E,ROW(),1)=0,"",INDEX(Holiday!$E:$E,ROW(),1))</f>
        <v>40623</v>
      </c>
    </row>
    <row r="20" spans="1:9" ht="21.95" customHeight="1" x14ac:dyDescent="0.15">
      <c r="A20" s="19">
        <f>G16+1</f>
        <v>40937</v>
      </c>
      <c r="B20" s="4">
        <f t="shared" ref="B20:G20" si="5">A20+1</f>
        <v>40938</v>
      </c>
      <c r="C20" s="4">
        <f t="shared" si="5"/>
        <v>40939</v>
      </c>
      <c r="D20" s="4">
        <f t="shared" si="5"/>
        <v>40940</v>
      </c>
      <c r="E20" s="4">
        <f t="shared" si="5"/>
        <v>40941</v>
      </c>
      <c r="F20" s="4">
        <f t="shared" si="5"/>
        <v>40942</v>
      </c>
      <c r="G20" s="20">
        <f t="shared" si="5"/>
        <v>40943</v>
      </c>
      <c r="I20" s="1" t="str">
        <f ca="1">IF(INDEX(Holiday!$E:$E,ROW(),1)=0,"",INDEX(Holiday!$E:$E,ROW(),1))</f>
        <v/>
      </c>
    </row>
    <row r="21" spans="1:9" ht="21.95" customHeight="1" x14ac:dyDescent="0.15">
      <c r="A21" s="201" t="str">
        <f>IF($H$1="非表示","",IF(ISERROR(MATCH(A20&amp;"_1",Item_Calc!$M:$M,0)),"",INDEX(Item_Calc!$1:$1048576,MATCH(A20&amp;"_1",Item_Calc!$M:$M,0),15)))</f>
        <v/>
      </c>
      <c r="B21" s="202" t="str">
        <f>IF($H$1="非表示","",IF(ISERROR(MATCH(B20&amp;"_1",Item_Calc!$M:$M,0)),"",INDEX(Item_Calc!$1:$1048576,MATCH(B20&amp;"_1",Item_Calc!$M:$M,0),15)))</f>
        <v/>
      </c>
      <c r="C21" s="202" t="str">
        <f>IF($H$1="非表示","",IF(ISERROR(MATCH(C20&amp;"_1",Item_Calc!$M:$M,0)),"",INDEX(Item_Calc!$1:$1048576,MATCH(C20&amp;"_1",Item_Calc!$M:$M,0),15)))</f>
        <v/>
      </c>
      <c r="D21" s="202" t="str">
        <f>IF($H$1="非表示","",IF(ISERROR(MATCH(D20&amp;"_1",Item_Calc!$M:$M,0)),"",INDEX(Item_Calc!$1:$1048576,MATCH(D20&amp;"_1",Item_Calc!$M:$M,0),15)))</f>
        <v/>
      </c>
      <c r="E21" s="202" t="str">
        <f>IF($H$1="非表示","",IF(ISERROR(MATCH(E20&amp;"_1",Item_Calc!$M:$M,0)),"",INDEX(Item_Calc!$1:$1048576,MATCH(E20&amp;"_1",Item_Calc!$M:$M,0),15)))</f>
        <v/>
      </c>
      <c r="F21" s="202" t="str">
        <f>IF($H$1="非表示","",IF(ISERROR(MATCH(F20&amp;"_1",Item_Calc!$M:$M,0)),"",INDEX(Item_Calc!$1:$1048576,MATCH(F20&amp;"_1",Item_Calc!$M:$M,0),15)))</f>
        <v/>
      </c>
      <c r="G21" s="203" t="str">
        <f>IF($H$1="非表示","",IF(ISERROR(MATCH(G20&amp;"_1",Item_Calc!$M:$M,0)),"",INDEX(Item_Calc!$1:$1048576,MATCH(G20&amp;"_1",Item_Calc!$M:$M,0),15)))</f>
        <v/>
      </c>
      <c r="I21" s="1">
        <f ca="1">IF(INDEX(Holiday!$E:$E,ROW(),1)=0,"",INDEX(Holiday!$E:$E,ROW(),1))</f>
        <v>40662</v>
      </c>
    </row>
    <row r="22" spans="1:9" ht="21.95" customHeight="1" x14ac:dyDescent="0.15">
      <c r="A22" s="201" t="str">
        <f>IF($H$1="非表示","",IF(ISERROR(MATCH(A20&amp;"_2",Item_Calc!$M:$M,0)),"",INDEX(Item_Calc!$1:$1048576,MATCH(A20&amp;"_2",Item_Calc!$M:$M,0),15)))</f>
        <v/>
      </c>
      <c r="B22" s="202" t="str">
        <f>IF($H$1="非表示","",IF(ISERROR(MATCH(B20&amp;"_2",Item_Calc!$M:$M,0)),"",INDEX(Item_Calc!$1:$1048576,MATCH(B20&amp;"_2",Item_Calc!$M:$M,0),15)))</f>
        <v/>
      </c>
      <c r="C22" s="202" t="str">
        <f>IF($H$1="非表示","",IF(ISERROR(MATCH(C20&amp;"_2",Item_Calc!$M:$M,0)),"",INDEX(Item_Calc!$1:$1048576,MATCH(C20&amp;"_2",Item_Calc!$M:$M,0),15)))</f>
        <v/>
      </c>
      <c r="D22" s="202" t="str">
        <f>IF($H$1="非表示","",IF(ISERROR(MATCH(D20&amp;"_2",Item_Calc!$M:$M,0)),"",INDEX(Item_Calc!$1:$1048576,MATCH(D20&amp;"_2",Item_Calc!$M:$M,0),15)))</f>
        <v/>
      </c>
      <c r="E22" s="202" t="str">
        <f>IF($H$1="非表示","",IF(ISERROR(MATCH(E20&amp;"_2",Item_Calc!$M:$M,0)),"",INDEX(Item_Calc!$1:$1048576,MATCH(E20&amp;"_2",Item_Calc!$M:$M,0),15)))</f>
        <v/>
      </c>
      <c r="F22" s="202" t="str">
        <f>IF($H$1="非表示","",IF(ISERROR(MATCH(F20&amp;"_2",Item_Calc!$M:$M,0)),"",INDEX(Item_Calc!$1:$1048576,MATCH(F20&amp;"_2",Item_Calc!$M:$M,0),15)))</f>
        <v/>
      </c>
      <c r="G22" s="203" t="str">
        <f>IF($H$1="非表示","",IF(ISERROR(MATCH(G20&amp;"_2",Item_Calc!$M:$M,0)),"",INDEX(Item_Calc!$1:$1048576,MATCH(G20&amp;"_2",Item_Calc!$M:$M,0),15)))</f>
        <v/>
      </c>
      <c r="I22" s="1" t="str">
        <f ca="1">IF(INDEX(Holiday!$E:$E,ROW(),1)=0,"",INDEX(Holiday!$E:$E,ROW(),1))</f>
        <v/>
      </c>
    </row>
    <row r="23" spans="1:9" ht="21.95" customHeight="1" x14ac:dyDescent="0.15">
      <c r="A23" s="204" t="str">
        <f>IF($H$1="非表示","",IF(ISERROR(MATCH(A20&amp;"_3",Item_Calc!$M:$M,0)),"",INDEX(Item_Calc!$1:$1048576,MATCH(A20&amp;"_3",Item_Calc!$M:$M,0),15)))</f>
        <v/>
      </c>
      <c r="B23" s="205" t="str">
        <f>IF($H$1="非表示","",IF(ISERROR(MATCH(B20&amp;"_3",Item_Calc!$M:$M,0)),"",INDEX(Item_Calc!$1:$1048576,MATCH(B20&amp;"_3",Item_Calc!$M:$M,0),15)))</f>
        <v/>
      </c>
      <c r="C23" s="205" t="str">
        <f>IF($H$1="非表示","",IF(ISERROR(MATCH(C20&amp;"_3",Item_Calc!$M:$M,0)),"",INDEX(Item_Calc!$1:$1048576,MATCH(C20&amp;"_3",Item_Calc!$M:$M,0),15)))</f>
        <v/>
      </c>
      <c r="D23" s="205" t="str">
        <f>IF($H$1="非表示","",IF(ISERROR(MATCH(D20&amp;"_3",Item_Calc!$M:$M,0)),"",INDEX(Item_Calc!$1:$1048576,MATCH(D20&amp;"_3",Item_Calc!$M:$M,0),15)))</f>
        <v/>
      </c>
      <c r="E23" s="205" t="str">
        <f>IF($H$1="非表示","",IF(ISERROR(MATCH(E20&amp;"_3",Item_Calc!$M:$M,0)),"",INDEX(Item_Calc!$1:$1048576,MATCH(E20&amp;"_3",Item_Calc!$M:$M,0),15)))</f>
        <v/>
      </c>
      <c r="F23" s="205" t="str">
        <f>IF($H$1="非表示","",IF(ISERROR(MATCH(F20&amp;"_3",Item_Calc!$M:$M,0)),"",INDEX(Item_Calc!$1:$1048576,MATCH(F20&amp;"_3",Item_Calc!$M:$M,0),15)))</f>
        <v/>
      </c>
      <c r="G23" s="206" t="str">
        <f>IF($H$1="非表示","",IF(ISERROR(MATCH(G20&amp;"_3",Item_Calc!$M:$M,0)),"",INDEX(Item_Calc!$1:$1048576,MATCH(G20&amp;"_3",Item_Calc!$M:$M,0),15)))</f>
        <v/>
      </c>
      <c r="I23" s="1" t="str">
        <f ca="1">IF(INDEX(Holiday!$E:$E,ROW(),1)=0,"",INDEX(Holiday!$E:$E,ROW(),1))</f>
        <v/>
      </c>
    </row>
    <row r="24" spans="1:9" ht="21.95" customHeight="1" x14ac:dyDescent="0.15">
      <c r="A24" s="19">
        <f>G20+1</f>
        <v>40944</v>
      </c>
      <c r="B24" s="4">
        <f t="shared" ref="B24:G24" si="6">A24+1</f>
        <v>40945</v>
      </c>
      <c r="C24" s="4">
        <f t="shared" si="6"/>
        <v>40946</v>
      </c>
      <c r="D24" s="4">
        <f t="shared" si="6"/>
        <v>40947</v>
      </c>
      <c r="E24" s="4">
        <f t="shared" si="6"/>
        <v>40948</v>
      </c>
      <c r="F24" s="4">
        <f t="shared" si="6"/>
        <v>40949</v>
      </c>
      <c r="G24" s="20">
        <f t="shared" si="6"/>
        <v>40950</v>
      </c>
      <c r="I24" s="1">
        <f ca="1">IF(INDEX(Holiday!$E:$E,ROW(),1)=0,"",INDEX(Holiday!$E:$E,ROW(),1))</f>
        <v>40666</v>
      </c>
    </row>
    <row r="25" spans="1:9" ht="21.95" customHeight="1" x14ac:dyDescent="0.15">
      <c r="A25" s="201" t="str">
        <f>IF($H$1="非表示","",IF(ISERROR(MATCH(A24&amp;"_1",Item_Calc!$M:$M,0)),"",INDEX(Item_Calc!$1:$1048576,MATCH(A24&amp;"_1",Item_Calc!$M:$M,0),15)))</f>
        <v/>
      </c>
      <c r="B25" s="202" t="str">
        <f>IF($H$1="非表示","",IF(ISERROR(MATCH(B24&amp;"_1",Item_Calc!$M:$M,0)),"",INDEX(Item_Calc!$1:$1048576,MATCH(B24&amp;"_1",Item_Calc!$M:$M,0),15)))</f>
        <v/>
      </c>
      <c r="C25" s="202" t="str">
        <f>IF($H$1="非表示","",IF(ISERROR(MATCH(C24&amp;"_1",Item_Calc!$M:$M,0)),"",INDEX(Item_Calc!$1:$1048576,MATCH(C24&amp;"_1",Item_Calc!$M:$M,0),15)))</f>
        <v/>
      </c>
      <c r="D25" s="202" t="str">
        <f>IF($H$1="非表示","",IF(ISERROR(MATCH(D24&amp;"_1",Item_Calc!$M:$M,0)),"",INDEX(Item_Calc!$1:$1048576,MATCH(D24&amp;"_1",Item_Calc!$M:$M,0),15)))</f>
        <v/>
      </c>
      <c r="E25" s="202" t="str">
        <f>IF($H$1="非表示","",IF(ISERROR(MATCH(E24&amp;"_1",Item_Calc!$M:$M,0)),"",INDEX(Item_Calc!$1:$1048576,MATCH(E24&amp;"_1",Item_Calc!$M:$M,0),15)))</f>
        <v/>
      </c>
      <c r="F25" s="202" t="str">
        <f>IF($H$1="非表示","",IF(ISERROR(MATCH(F24&amp;"_1",Item_Calc!$M:$M,0)),"",INDEX(Item_Calc!$1:$1048576,MATCH(F24&amp;"_1",Item_Calc!$M:$M,0),15)))</f>
        <v/>
      </c>
      <c r="G25" s="203" t="str">
        <f>IF($H$1="非表示","",IF(ISERROR(MATCH(G24&amp;"_1",Item_Calc!$M:$M,0)),"",INDEX(Item_Calc!$1:$1048576,MATCH(G24&amp;"_1",Item_Calc!$M:$M,0),15)))</f>
        <v/>
      </c>
      <c r="I25" s="1">
        <f ca="1">IF(INDEX(Holiday!$E:$E,ROW(),1)=0,"",INDEX(Holiday!$E:$E,ROW(),1))</f>
        <v>40667</v>
      </c>
    </row>
    <row r="26" spans="1:9" ht="21.95" customHeight="1" x14ac:dyDescent="0.15">
      <c r="A26" s="201" t="str">
        <f>IF($H$1="非表示","",IF(ISERROR(MATCH(A24&amp;"_2",Item_Calc!$M:$M,0)),"",INDEX(Item_Calc!$1:$1048576,MATCH(A24&amp;"_2",Item_Calc!$M:$M,0),15)))</f>
        <v/>
      </c>
      <c r="B26" s="202" t="str">
        <f>IF($H$1="非表示","",IF(ISERROR(MATCH(B24&amp;"_2",Item_Calc!$M:$M,0)),"",INDEX(Item_Calc!$1:$1048576,MATCH(B24&amp;"_2",Item_Calc!$M:$M,0),15)))</f>
        <v/>
      </c>
      <c r="C26" s="202" t="str">
        <f>IF($H$1="非表示","",IF(ISERROR(MATCH(C24&amp;"_2",Item_Calc!$M:$M,0)),"",INDEX(Item_Calc!$1:$1048576,MATCH(C24&amp;"_2",Item_Calc!$M:$M,0),15)))</f>
        <v/>
      </c>
      <c r="D26" s="202" t="str">
        <f>IF($H$1="非表示","",IF(ISERROR(MATCH(D24&amp;"_2",Item_Calc!$M:$M,0)),"",INDEX(Item_Calc!$1:$1048576,MATCH(D24&amp;"_2",Item_Calc!$M:$M,0),15)))</f>
        <v/>
      </c>
      <c r="E26" s="202" t="str">
        <f>IF($H$1="非表示","",IF(ISERROR(MATCH(E24&amp;"_2",Item_Calc!$M:$M,0)),"",INDEX(Item_Calc!$1:$1048576,MATCH(E24&amp;"_2",Item_Calc!$M:$M,0),15)))</f>
        <v/>
      </c>
      <c r="F26" s="202" t="str">
        <f>IF($H$1="非表示","",IF(ISERROR(MATCH(F24&amp;"_2",Item_Calc!$M:$M,0)),"",INDEX(Item_Calc!$1:$1048576,MATCH(F24&amp;"_2",Item_Calc!$M:$M,0),15)))</f>
        <v/>
      </c>
      <c r="G26" s="203" t="str">
        <f>IF($H$1="非表示","",IF(ISERROR(MATCH(G24&amp;"_2",Item_Calc!$M:$M,0)),"",INDEX(Item_Calc!$1:$1048576,MATCH(G24&amp;"_2",Item_Calc!$M:$M,0),15)))</f>
        <v/>
      </c>
      <c r="I26" s="1">
        <f ca="1">IF(INDEX(Holiday!$E:$E,ROW(),1)=0,"",INDEX(Holiday!$E:$E,ROW(),1))</f>
        <v>40668</v>
      </c>
    </row>
    <row r="27" spans="1:9" ht="21.95" customHeight="1" thickBot="1" x14ac:dyDescent="0.2">
      <c r="A27" s="207" t="str">
        <f>IF($H$1="非表示","",IF(ISERROR(MATCH(A24&amp;"_3",Item_Calc!$M:$M,0)),"",INDEX(Item_Calc!$1:$1048576,MATCH(A24&amp;"_3",Item_Calc!$M:$M,0),15)))</f>
        <v/>
      </c>
      <c r="B27" s="208" t="str">
        <f>IF($H$1="非表示","",IF(ISERROR(MATCH(B24&amp;"_3",Item_Calc!$M:$M,0)),"",INDEX(Item_Calc!$1:$1048576,MATCH(B24&amp;"_3",Item_Calc!$M:$M,0),15)))</f>
        <v/>
      </c>
      <c r="C27" s="208" t="str">
        <f>IF($H$1="非表示","",IF(ISERROR(MATCH(C24&amp;"_3",Item_Calc!$M:$M,0)),"",INDEX(Item_Calc!$1:$1048576,MATCH(C24&amp;"_3",Item_Calc!$M:$M,0),15)))</f>
        <v/>
      </c>
      <c r="D27" s="208" t="str">
        <f>IF($H$1="非表示","",IF(ISERROR(MATCH(D24&amp;"_3",Item_Calc!$M:$M,0)),"",INDEX(Item_Calc!$1:$1048576,MATCH(D24&amp;"_3",Item_Calc!$M:$M,0),15)))</f>
        <v/>
      </c>
      <c r="E27" s="208" t="str">
        <f>IF($H$1="非表示","",IF(ISERROR(MATCH(E24&amp;"_3",Item_Calc!$M:$M,0)),"",INDEX(Item_Calc!$1:$1048576,MATCH(E24&amp;"_3",Item_Calc!$M:$M,0),15)))</f>
        <v/>
      </c>
      <c r="F27" s="208" t="str">
        <f>IF($H$1="非表示","",IF(ISERROR(MATCH(F24&amp;"_3",Item_Calc!$M:$M,0)),"",INDEX(Item_Calc!$1:$1048576,MATCH(F24&amp;"_3",Item_Calc!$M:$M,0),15)))</f>
        <v/>
      </c>
      <c r="G27" s="209" t="str">
        <f>IF($H$1="非表示","",IF(ISERROR(MATCH(G24&amp;"_3",Item_Calc!$M:$M,0)),"",INDEX(Item_Calc!$1:$1048576,MATCH(G24&amp;"_3",Item_Calc!$M:$M,0),15)))</f>
        <v/>
      </c>
      <c r="I27" s="1" t="str">
        <f ca="1">IF(INDEX(Holiday!$E:$E,ROW(),1)=0,"",INDEX(Holiday!$E:$E,ROW(),1))</f>
        <v/>
      </c>
    </row>
    <row r="28" spans="1:9" ht="12.95" customHeight="1" x14ac:dyDescent="0.15">
      <c r="I28" s="1">
        <f ca="1">IF(INDEX(Holiday!$E:$E,ROW(),1)=0,"",INDEX(Holiday!$E:$E,ROW(),1))</f>
        <v>40742</v>
      </c>
    </row>
    <row r="29" spans="1:9" ht="15" x14ac:dyDescent="0.15">
      <c r="C29" s="218" t="str">
        <f>IF(INDEX(組織名!$1:$1048576,1,2)=0,"",INDEX(組織名!$1:$1048576,1,2))</f>
        <v>xls-hashimoto</v>
      </c>
      <c r="D29" s="218"/>
      <c r="E29" s="218"/>
      <c r="I29" s="1" t="str">
        <f ca="1">IF(INDEX(Holiday!$E:$E,ROW(),1)=0,"",INDEX(Holiday!$E:$E,ROW(),1))</f>
        <v/>
      </c>
    </row>
    <row r="30" spans="1:9" x14ac:dyDescent="0.15">
      <c r="I30" s="1">
        <f ca="1">IF(INDEX(Holiday!$E:$E,ROW(),1)=0,"",INDEX(Holiday!$E:$E,ROW(),1))</f>
        <v>40805</v>
      </c>
    </row>
    <row r="31" spans="1:9" x14ac:dyDescent="0.15">
      <c r="I31" s="1" t="str">
        <f ca="1">IF(INDEX(Holiday!$E:$E,ROW(),1)=0,"",INDEX(Holiday!$E:$E,ROW(),1))</f>
        <v/>
      </c>
    </row>
    <row r="32" spans="1:9" x14ac:dyDescent="0.15">
      <c r="I32" s="1">
        <f ca="1">IF(INDEX(Holiday!$E:$E,ROW(),1)=0,"",INDEX(Holiday!$E:$E,ROW(),1))</f>
        <v>40809</v>
      </c>
    </row>
    <row r="33" spans="9:9" x14ac:dyDescent="0.15">
      <c r="I33" s="1" t="str">
        <f ca="1">IF(INDEX(Holiday!$E:$E,ROW(),1)=0,"",INDEX(Holiday!$E:$E,ROW(),1))</f>
        <v/>
      </c>
    </row>
    <row r="34" spans="9:9" x14ac:dyDescent="0.15">
      <c r="I34" s="1">
        <f ca="1">IF(INDEX(Holiday!$E:$E,ROW(),1)=0,"",INDEX(Holiday!$E:$E,ROW(),1))</f>
        <v>40826</v>
      </c>
    </row>
    <row r="35" spans="9:9" x14ac:dyDescent="0.15">
      <c r="I35" s="1" t="str">
        <f ca="1">IF(INDEX(Holiday!$E:$E,ROW(),1)=0,"",INDEX(Holiday!$E:$E,ROW(),1))</f>
        <v/>
      </c>
    </row>
    <row r="36" spans="9:9" x14ac:dyDescent="0.15">
      <c r="I36" s="1">
        <f ca="1">IF(INDEX(Holiday!$E:$E,ROW(),1)=0,"",INDEX(Holiday!$E:$E,ROW(),1))</f>
        <v>40850</v>
      </c>
    </row>
    <row r="37" spans="9:9" x14ac:dyDescent="0.15">
      <c r="I37" s="1" t="str">
        <f ca="1">IF(INDEX(Holiday!$E:$E,ROW(),1)=0,"",INDEX(Holiday!$E:$E,ROW(),1))</f>
        <v/>
      </c>
    </row>
    <row r="38" spans="9:9" x14ac:dyDescent="0.15">
      <c r="I38" s="1">
        <f ca="1">IF(INDEX(Holiday!$E:$E,ROW(),1)=0,"",INDEX(Holiday!$E:$E,ROW(),1))</f>
        <v>40870</v>
      </c>
    </row>
    <row r="39" spans="9:9" x14ac:dyDescent="0.15">
      <c r="I39" s="1" t="str">
        <f ca="1">IF(INDEX(Holiday!$E:$E,ROW(),1)=0,"",INDEX(Holiday!$E:$E,ROW(),1))</f>
        <v/>
      </c>
    </row>
    <row r="40" spans="9:9" x14ac:dyDescent="0.15">
      <c r="I40" s="1">
        <f ca="1">IF(INDEX(Holiday!$E:$E,ROW(),1)=0,"",INDEX(Holiday!$E:$E,ROW(),1))</f>
        <v>40900</v>
      </c>
    </row>
    <row r="41" spans="9:9" x14ac:dyDescent="0.15">
      <c r="I41" s="1" t="str">
        <f ca="1">IF(INDEX(Holiday!$E:$E,ROW(),1)=0,"",INDEX(Holiday!$E:$E,ROW(),1))</f>
        <v/>
      </c>
    </row>
    <row r="42" spans="9:9" x14ac:dyDescent="0.15">
      <c r="I42" s="1">
        <f ca="1">IF(INDEX(Holiday!$E:$E,ROW(),1)=0,"",INDEX(Holiday!$E:$E,ROW(),1))</f>
        <v>40907</v>
      </c>
    </row>
    <row r="43" spans="9:9" x14ac:dyDescent="0.15">
      <c r="I43" s="1">
        <f ca="1">IF(INDEX(Holiday!$E:$E,ROW(),1)=0,"",INDEX(Holiday!$E:$E,ROW(),1))</f>
        <v>40908</v>
      </c>
    </row>
    <row r="44" spans="9:9" x14ac:dyDescent="0.15">
      <c r="I44" s="1">
        <f ca="1">IF(INDEX(Holiday!$E:$E,ROW(),1)=0,"",INDEX(Holiday!$E:$E,ROW(),1))</f>
        <v>40909</v>
      </c>
    </row>
    <row r="45" spans="9:9" x14ac:dyDescent="0.15">
      <c r="I45" s="1">
        <f ca="1">IF(INDEX(Holiday!$E:$E,ROW(),1)=0,"",INDEX(Holiday!$E:$E,ROW(),1))</f>
        <v>40910</v>
      </c>
    </row>
    <row r="46" spans="9:9" x14ac:dyDescent="0.15">
      <c r="I46" s="1">
        <f ca="1">IF(INDEX(Holiday!$E:$E,ROW(),1)=0,"",INDEX(Holiday!$E:$E,ROW(),1))</f>
        <v>40911</v>
      </c>
    </row>
    <row r="47" spans="9:9" x14ac:dyDescent="0.15">
      <c r="I47" s="1" t="str">
        <f ca="1">IF(INDEX(Holiday!$E:$E,ROW(),1)=0,"",INDEX(Holiday!$E:$E,ROW(),1))</f>
        <v/>
      </c>
    </row>
    <row r="48" spans="9:9" x14ac:dyDescent="0.15">
      <c r="I48" s="1">
        <f ca="1">IF(INDEX(Holiday!$E:$E,ROW(),1)=0,"",INDEX(Holiday!$E:$E,ROW(),1))</f>
        <v>40917</v>
      </c>
    </row>
    <row r="49" spans="9:9" x14ac:dyDescent="0.15">
      <c r="I49" s="1" t="str">
        <f ca="1">IF(INDEX(Holiday!$E:$E,ROW(),1)=0,"",INDEX(Holiday!$E:$E,ROW(),1))</f>
        <v/>
      </c>
    </row>
    <row r="50" spans="9:9" x14ac:dyDescent="0.15">
      <c r="I50" s="1">
        <f ca="1">IF(INDEX(Holiday!$E:$E,ROW(),1)=0,"",INDEX(Holiday!$E:$E,ROW(),1))</f>
        <v>40950</v>
      </c>
    </row>
    <row r="51" spans="9:9" x14ac:dyDescent="0.15">
      <c r="I51" s="1" t="str">
        <f ca="1">IF(INDEX(Holiday!$E:$E,ROW(),1)=0,"",INDEX(Holiday!$E:$E,ROW(),1))</f>
        <v/>
      </c>
    </row>
    <row r="52" spans="9:9" x14ac:dyDescent="0.15">
      <c r="I52" s="1">
        <f ca="1">IF(INDEX(Holiday!$E:$E,ROW(),1)=0,"",INDEX(Holiday!$E:$E,ROW(),1))</f>
        <v>40988</v>
      </c>
    </row>
    <row r="53" spans="9:9" x14ac:dyDescent="0.15">
      <c r="I53" s="1" t="str">
        <f ca="1">IF(INDEX(Holiday!$E:$E,ROW(),1)=0,"",INDEX(Holiday!$E:$E,ROW(),1))</f>
        <v/>
      </c>
    </row>
    <row r="54" spans="9:9" x14ac:dyDescent="0.15">
      <c r="I54" s="1">
        <f ca="1">IF(INDEX(Holiday!$E:$E,ROW(),1)=0,"",INDEX(Holiday!$E:$E,ROW(),1))</f>
        <v>41028</v>
      </c>
    </row>
    <row r="55" spans="9:9" x14ac:dyDescent="0.15">
      <c r="I55" s="1">
        <f ca="1">IF(INDEX(Holiday!$E:$E,ROW(),1)=0,"",INDEX(Holiday!$E:$E,ROW(),1))</f>
        <v>41029</v>
      </c>
    </row>
    <row r="56" spans="9:9" x14ac:dyDescent="0.15">
      <c r="I56" s="1" t="str">
        <f ca="1">IF(INDEX(Holiday!$E:$E,ROW(),1)=0,"",INDEX(Holiday!$E:$E,ROW(),1))</f>
        <v/>
      </c>
    </row>
    <row r="57" spans="9:9" x14ac:dyDescent="0.15">
      <c r="I57" s="1">
        <f ca="1">IF(INDEX(Holiday!$E:$E,ROW(),1)=0,"",INDEX(Holiday!$E:$E,ROW(),1))</f>
        <v>41032</v>
      </c>
    </row>
    <row r="58" spans="9:9" x14ac:dyDescent="0.15">
      <c r="I58" s="1">
        <f ca="1">IF(INDEX(Holiday!$E:$E,ROW(),1)=0,"",INDEX(Holiday!$E:$E,ROW(),1))</f>
        <v>41033</v>
      </c>
    </row>
    <row r="59" spans="9:9" x14ac:dyDescent="0.15">
      <c r="I59" s="1">
        <f ca="1">IF(INDEX(Holiday!$E:$E,ROW(),1)=0,"",INDEX(Holiday!$E:$E,ROW(),1))</f>
        <v>41034</v>
      </c>
    </row>
    <row r="60" spans="9:9" x14ac:dyDescent="0.15">
      <c r="I60" s="1" t="str">
        <f ca="1">IF(INDEX(Holiday!$E:$E,ROW(),1)=0,"",INDEX(Holiday!$E:$E,ROW(),1))</f>
        <v/>
      </c>
    </row>
    <row r="61" spans="9:9" x14ac:dyDescent="0.15">
      <c r="I61" s="1">
        <f ca="1">IF(INDEX(Holiday!$E:$E,ROW(),1)=0,"",INDEX(Holiday!$E:$E,ROW(),1))</f>
        <v>41106</v>
      </c>
    </row>
    <row r="62" spans="9:9" x14ac:dyDescent="0.15">
      <c r="I62" s="1" t="str">
        <f ca="1">IF(INDEX(Holiday!$E:$E,ROW(),1)=0,"",INDEX(Holiday!$E:$E,ROW(),1))</f>
        <v/>
      </c>
    </row>
    <row r="63" spans="9:9" x14ac:dyDescent="0.15">
      <c r="I63" s="1">
        <f ca="1">IF(INDEX(Holiday!$E:$E,ROW(),1)=0,"",INDEX(Holiday!$E:$E,ROW(),1))</f>
        <v>41169</v>
      </c>
    </row>
    <row r="64" spans="9:9" x14ac:dyDescent="0.15">
      <c r="I64" s="1" t="str">
        <f ca="1">IF(INDEX(Holiday!$E:$E,ROW(),1)=0,"",INDEX(Holiday!$E:$E,ROW(),1))</f>
        <v/>
      </c>
    </row>
    <row r="65" spans="9:9" x14ac:dyDescent="0.15">
      <c r="I65" s="1">
        <f ca="1">IF(INDEX(Holiday!$E:$E,ROW(),1)=0,"",INDEX(Holiday!$E:$E,ROW(),1))</f>
        <v>41174</v>
      </c>
    </row>
    <row r="66" spans="9:9" x14ac:dyDescent="0.15">
      <c r="I66" s="1" t="str">
        <f ca="1">IF(INDEX(Holiday!$E:$E,ROW(),1)=0,"",INDEX(Holiday!$E:$E,ROW(),1))</f>
        <v/>
      </c>
    </row>
    <row r="67" spans="9:9" x14ac:dyDescent="0.15">
      <c r="I67" s="1">
        <f ca="1">IF(INDEX(Holiday!$E:$E,ROW(),1)=0,"",INDEX(Holiday!$E:$E,ROW(),1))</f>
        <v>41190</v>
      </c>
    </row>
    <row r="68" spans="9:9" x14ac:dyDescent="0.15">
      <c r="I68" s="1" t="str">
        <f ca="1">IF(INDEX(Holiday!$E:$E,ROW(),1)=0,"",INDEX(Holiday!$E:$E,ROW(),1))</f>
        <v/>
      </c>
    </row>
    <row r="69" spans="9:9" x14ac:dyDescent="0.15">
      <c r="I69" s="1">
        <f ca="1">IF(INDEX(Holiday!$E:$E,ROW(),1)=0,"",INDEX(Holiday!$E:$E,ROW(),1))</f>
        <v>41216</v>
      </c>
    </row>
    <row r="70" spans="9:9" x14ac:dyDescent="0.15">
      <c r="I70" s="1" t="str">
        <f ca="1">IF(INDEX(Holiday!$E:$E,ROW(),1)=0,"",INDEX(Holiday!$E:$E,ROW(),1))</f>
        <v/>
      </c>
    </row>
    <row r="71" spans="9:9" x14ac:dyDescent="0.15">
      <c r="I71" s="1">
        <f ca="1">IF(INDEX(Holiday!$E:$E,ROW(),1)=0,"",INDEX(Holiday!$E:$E,ROW(),1))</f>
        <v>41236</v>
      </c>
    </row>
    <row r="72" spans="9:9" x14ac:dyDescent="0.15">
      <c r="I72" s="1" t="str">
        <f ca="1">IF(INDEX(Holiday!$E:$E,ROW(),1)=0,"",INDEX(Holiday!$E:$E,ROW(),1))</f>
        <v/>
      </c>
    </row>
    <row r="73" spans="9:9" x14ac:dyDescent="0.15">
      <c r="I73" s="1">
        <f ca="1">IF(INDEX(Holiday!$E:$E,ROW(),1)=0,"",INDEX(Holiday!$E:$E,ROW(),1))</f>
        <v>41266</v>
      </c>
    </row>
    <row r="74" spans="9:9" x14ac:dyDescent="0.15">
      <c r="I74" s="1">
        <f ca="1">IF(INDEX(Holiday!$E:$E,ROW(),1)=0,"",INDEX(Holiday!$E:$E,ROW(),1))</f>
        <v>41267</v>
      </c>
    </row>
    <row r="75" spans="9:9" x14ac:dyDescent="0.15">
      <c r="I75" s="1">
        <f ca="1">IF(INDEX(Holiday!$E:$E,ROW(),1)=0,"",INDEX(Holiday!$E:$E,ROW(),1))</f>
        <v>41273</v>
      </c>
    </row>
    <row r="76" spans="9:9" x14ac:dyDescent="0.15">
      <c r="I76" s="1">
        <f ca="1">IF(INDEX(Holiday!$E:$E,ROW(),1)=0,"",INDEX(Holiday!$E:$E,ROW(),1))</f>
        <v>41274</v>
      </c>
    </row>
    <row r="77" spans="9:9" x14ac:dyDescent="0.15">
      <c r="I77" s="1">
        <f ca="1">IF(INDEX(Holiday!$E:$E,ROW(),1)=0,"",INDEX(Holiday!$E:$E,ROW(),1))</f>
        <v>41275</v>
      </c>
    </row>
    <row r="78" spans="9:9" x14ac:dyDescent="0.15">
      <c r="I78" s="1">
        <f ca="1">IF(INDEX(Holiday!$E:$E,ROW(),1)=0,"",INDEX(Holiday!$E:$E,ROW(),1))</f>
        <v>41276</v>
      </c>
    </row>
    <row r="79" spans="9:9" x14ac:dyDescent="0.15">
      <c r="I79" s="1">
        <f ca="1">IF(INDEX(Holiday!$E:$E,ROW(),1)=0,"",INDEX(Holiday!$E:$E,ROW(),1))</f>
        <v>41277</v>
      </c>
    </row>
    <row r="80" spans="9:9" x14ac:dyDescent="0.15">
      <c r="I80" s="1" t="str">
        <f ca="1">IF(INDEX(Holiday!$E:$E,ROW(),1)=0,"",INDEX(Holiday!$E:$E,ROW(),1))</f>
        <v/>
      </c>
    </row>
    <row r="81" spans="9:9" x14ac:dyDescent="0.15">
      <c r="I81" s="1">
        <f ca="1">IF(INDEX(Holiday!$E:$E,ROW(),1)=0,"",INDEX(Holiday!$E:$E,ROW(),1))</f>
        <v>41288</v>
      </c>
    </row>
    <row r="82" spans="9:9" x14ac:dyDescent="0.15">
      <c r="I82" s="1" t="str">
        <f ca="1">IF(INDEX(Holiday!$E:$E,ROW(),1)=0,"",INDEX(Holiday!$E:$E,ROW(),1))</f>
        <v/>
      </c>
    </row>
    <row r="83" spans="9:9" x14ac:dyDescent="0.15">
      <c r="I83" s="1">
        <f ca="1">IF(INDEX(Holiday!$E:$E,ROW(),1)=0,"",INDEX(Holiday!$E:$E,ROW(),1))</f>
        <v>41316</v>
      </c>
    </row>
    <row r="84" spans="9:9" x14ac:dyDescent="0.15">
      <c r="I84" s="1" t="str">
        <f ca="1">IF(INDEX(Holiday!$E:$E,ROW(),1)=0,"",INDEX(Holiday!$E:$E,ROW(),1))</f>
        <v/>
      </c>
    </row>
    <row r="85" spans="9:9" x14ac:dyDescent="0.15">
      <c r="I85" s="1">
        <f ca="1">IF(INDEX(Holiday!$E:$E,ROW(),1)=0,"",INDEX(Holiday!$E:$E,ROW(),1))</f>
        <v>41353</v>
      </c>
    </row>
    <row r="86" spans="9:9" x14ac:dyDescent="0.15">
      <c r="I86" s="1" t="str">
        <f ca="1">IF(INDEX(Holiday!$E:$E,ROW(),1)=0,"",INDEX(Holiday!$E:$E,ROW(),1))</f>
        <v/>
      </c>
    </row>
    <row r="87" spans="9:9" x14ac:dyDescent="0.15">
      <c r="I87" s="1">
        <f ca="1">IF(INDEX(Holiday!$E:$E,ROW(),1)=0,"",INDEX(Holiday!$E:$E,ROW(),1))</f>
        <v>41393</v>
      </c>
    </row>
    <row r="88" spans="9:9" x14ac:dyDescent="0.15">
      <c r="I88" s="1" t="str">
        <f ca="1">IF(INDEX(Holiday!$E:$E,ROW(),1)=0,"",INDEX(Holiday!$E:$E,ROW(),1))</f>
        <v/>
      </c>
    </row>
    <row r="89" spans="9:9" x14ac:dyDescent="0.15">
      <c r="I89" s="1" t="str">
        <f ca="1">IF(INDEX(Holiday!$E:$E,ROW(),1)=0,"",INDEX(Holiday!$E:$E,ROW(),1))</f>
        <v/>
      </c>
    </row>
    <row r="90" spans="9:9" x14ac:dyDescent="0.15">
      <c r="I90" s="1">
        <f ca="1">IF(INDEX(Holiday!$E:$E,ROW(),1)=0,"",INDEX(Holiday!$E:$E,ROW(),1))</f>
        <v>41397</v>
      </c>
    </row>
    <row r="91" spans="9:9" x14ac:dyDescent="0.15">
      <c r="I91" s="1">
        <f ca="1">IF(INDEX(Holiday!$E:$E,ROW(),1)=0,"",INDEX(Holiday!$E:$E,ROW(),1))</f>
        <v>41398</v>
      </c>
    </row>
    <row r="92" spans="9:9" x14ac:dyDescent="0.15">
      <c r="I92" s="1">
        <f ca="1">IF(INDEX(Holiday!$E:$E,ROW(),1)=0,"",INDEX(Holiday!$E:$E,ROW(),1))</f>
        <v>41399</v>
      </c>
    </row>
    <row r="93" spans="9:9" x14ac:dyDescent="0.15">
      <c r="I93" s="1">
        <f ca="1">IF(INDEX(Holiday!$E:$E,ROW(),1)=0,"",INDEX(Holiday!$E:$E,ROW(),1))</f>
        <v>41400</v>
      </c>
    </row>
    <row r="94" spans="9:9" x14ac:dyDescent="0.15">
      <c r="I94" s="1">
        <f ca="1">IF(INDEX(Holiday!$E:$E,ROW(),1)=0,"",INDEX(Holiday!$E:$E,ROW(),1))</f>
        <v>41470</v>
      </c>
    </row>
    <row r="95" spans="9:9" x14ac:dyDescent="0.15">
      <c r="I95" s="1" t="str">
        <f ca="1">IF(INDEX(Holiday!$E:$E,ROW(),1)=0,"",INDEX(Holiday!$E:$E,ROW(),1))</f>
        <v/>
      </c>
    </row>
    <row r="96" spans="9:9" x14ac:dyDescent="0.15">
      <c r="I96" s="1">
        <f ca="1">IF(INDEX(Holiday!$E:$E,ROW(),1)=0,"",INDEX(Holiday!$E:$E,ROW(),1))</f>
        <v>41533</v>
      </c>
    </row>
    <row r="97" spans="9:9" x14ac:dyDescent="0.15">
      <c r="I97" s="1" t="str">
        <f ca="1">IF(INDEX(Holiday!$E:$E,ROW(),1)=0,"",INDEX(Holiday!$E:$E,ROW(),1))</f>
        <v/>
      </c>
    </row>
    <row r="98" spans="9:9" x14ac:dyDescent="0.15">
      <c r="I98" s="1">
        <f ca="1">IF(INDEX(Holiday!$E:$E,ROW(),1)=0,"",INDEX(Holiday!$E:$E,ROW(),1))</f>
        <v>41540</v>
      </c>
    </row>
    <row r="99" spans="9:9" x14ac:dyDescent="0.15">
      <c r="I99" s="1" t="str">
        <f ca="1">IF(INDEX(Holiday!$E:$E,ROW(),1)=0,"",INDEX(Holiday!$E:$E,ROW(),1))</f>
        <v/>
      </c>
    </row>
    <row r="100" spans="9:9" x14ac:dyDescent="0.15">
      <c r="I100" s="1">
        <f ca="1">IF(INDEX(Holiday!$E:$E,ROW(),1)=0,"",INDEX(Holiday!$E:$E,ROW(),1))</f>
        <v>41561</v>
      </c>
    </row>
    <row r="101" spans="9:9" x14ac:dyDescent="0.15">
      <c r="I101" s="1" t="str">
        <f ca="1">IF(INDEX(Holiday!$E:$E,ROW(),1)=0,"",INDEX(Holiday!$E:$E,ROW(),1))</f>
        <v/>
      </c>
    </row>
    <row r="102" spans="9:9" x14ac:dyDescent="0.15">
      <c r="I102" s="1">
        <f ca="1">IF(INDEX(Holiday!$E:$E,ROW(),1)=0,"",INDEX(Holiday!$E:$E,ROW(),1))</f>
        <v>41581</v>
      </c>
    </row>
    <row r="103" spans="9:9" x14ac:dyDescent="0.15">
      <c r="I103" s="1">
        <f ca="1">IF(INDEX(Holiday!$E:$E,ROW(),1)=0,"",INDEX(Holiday!$E:$E,ROW(),1))</f>
        <v>41582</v>
      </c>
    </row>
    <row r="104" spans="9:9" x14ac:dyDescent="0.15">
      <c r="I104" s="1">
        <f ca="1">IF(INDEX(Holiday!$E:$E,ROW(),1)=0,"",INDEX(Holiday!$E:$E,ROW(),1))</f>
        <v>41601</v>
      </c>
    </row>
    <row r="105" spans="9:9" x14ac:dyDescent="0.15">
      <c r="I105" s="1" t="str">
        <f ca="1">IF(INDEX(Holiday!$E:$E,ROW(),1)=0,"",INDEX(Holiday!$E:$E,ROW(),1))</f>
        <v/>
      </c>
    </row>
    <row r="106" spans="9:9" x14ac:dyDescent="0.15">
      <c r="I106" s="1">
        <f ca="1">IF(INDEX(Holiday!$E:$E,ROW(),1)=0,"",INDEX(Holiday!$E:$E,ROW(),1))</f>
        <v>41631</v>
      </c>
    </row>
    <row r="107" spans="9:9" x14ac:dyDescent="0.15">
      <c r="I107" s="1" t="str">
        <f ca="1">IF(INDEX(Holiday!$E:$E,ROW(),1)=0,"",INDEX(Holiday!$E:$E,ROW(),1))</f>
        <v/>
      </c>
    </row>
    <row r="108" spans="9:9" x14ac:dyDescent="0.15">
      <c r="I108" s="1">
        <f ca="1">IF(INDEX(Holiday!$E:$E,ROW(),1)=0,"",INDEX(Holiday!$E:$E,ROW(),1))</f>
        <v>41638</v>
      </c>
    </row>
    <row r="109" spans="9:9" x14ac:dyDescent="0.15">
      <c r="I109" s="1">
        <f ca="1">IF(INDEX(Holiday!$E:$E,ROW(),1)=0,"",INDEX(Holiday!$E:$E,ROW(),1))</f>
        <v>41639</v>
      </c>
    </row>
    <row r="110" spans="9:9" x14ac:dyDescent="0.15">
      <c r="I110" s="1" t="str">
        <f>IF(INDEX(Holiday!$E:$E,ROW(),1)=0,"",INDEX(Holiday!$E:$E,ROW(),1))</f>
        <v/>
      </c>
    </row>
    <row r="111" spans="9:9" x14ac:dyDescent="0.15">
      <c r="I111" s="1" t="str">
        <f>IF(INDEX(Holiday!$E:$E,ROW(),1)=0,"",INDEX(Holiday!$E:$E,ROW(),1))</f>
        <v/>
      </c>
    </row>
    <row r="112" spans="9:9" x14ac:dyDescent="0.15">
      <c r="I112" s="1" t="str">
        <f>IF(INDEX(Holiday!$E:$E,ROW(),1)=0,"",INDEX(Holiday!$E:$E,ROW(),1))</f>
        <v/>
      </c>
    </row>
    <row r="113" spans="9:9" x14ac:dyDescent="0.15">
      <c r="I113" s="1" t="str">
        <f>IF(INDEX(Holiday!$E:$E,ROW(),1)=0,"",INDEX(Holiday!$E:$E,ROW(),1))</f>
        <v/>
      </c>
    </row>
    <row r="114" spans="9:9" x14ac:dyDescent="0.15">
      <c r="I114" s="1" t="str">
        <f>IF(INDEX(Holiday!$E:$E,ROW(),1)=0,"",INDEX(Holiday!$E:$E,ROW(),1))</f>
        <v/>
      </c>
    </row>
    <row r="115" spans="9:9" x14ac:dyDescent="0.15">
      <c r="I115" s="1" t="str">
        <f>IF(INDEX(Holiday!$E:$E,ROW(),1)=0,"",INDEX(Holiday!$E:$E,ROW(),1))</f>
        <v/>
      </c>
    </row>
    <row r="116" spans="9:9" x14ac:dyDescent="0.15">
      <c r="I116" s="1" t="str">
        <f>IF(INDEX(Holiday!$E:$E,ROW(),1)=0,"",INDEX(Holiday!$E:$E,ROW(),1))</f>
        <v/>
      </c>
    </row>
    <row r="117" spans="9:9" x14ac:dyDescent="0.15">
      <c r="I117" s="1" t="str">
        <f>IF(INDEX(Holiday!$E:$E,ROW(),1)=0,"",INDEX(Holiday!$E:$E,ROW(),1))</f>
        <v/>
      </c>
    </row>
    <row r="118" spans="9:9" x14ac:dyDescent="0.15">
      <c r="I118" s="1" t="str">
        <f>IF(INDEX(Holiday!$E:$E,ROW(),1)=0,"",INDEX(Holiday!$E:$E,ROW(),1))</f>
        <v/>
      </c>
    </row>
    <row r="119" spans="9:9" x14ac:dyDescent="0.15">
      <c r="I119" s="1" t="str">
        <f>IF(INDEX(Holiday!$E:$E,ROW(),1)=0,"",INDEX(Holiday!$E:$E,ROW(),1))</f>
        <v/>
      </c>
    </row>
    <row r="120" spans="9:9" x14ac:dyDescent="0.15">
      <c r="I120" s="1" t="str">
        <f>IF(INDEX(Holiday!$E:$E,ROW(),1)=0,"",INDEX(Holiday!$E:$E,ROW(),1))</f>
        <v/>
      </c>
    </row>
    <row r="121" spans="9:9" x14ac:dyDescent="0.15">
      <c r="I121" s="1"/>
    </row>
  </sheetData>
  <sheetCalcPr fullCalcOnLoad="1"/>
  <mergeCells count="4">
    <mergeCell ref="A1:B1"/>
    <mergeCell ref="F1:G1"/>
    <mergeCell ref="C29:E29"/>
    <mergeCell ref="C1:E2"/>
  </mergeCells>
  <phoneticPr fontId="2"/>
  <conditionalFormatting sqref="A4:G4 A8:G8 A12:G12 A16:G16 A20:G20 A24:G24">
    <cfRule type="expression" dxfId="56" priority="1" stopIfTrue="1">
      <formula>MONTH(A4)&lt;&gt;MONTH($C$1)</formula>
    </cfRule>
    <cfRule type="expression" dxfId="55" priority="2" stopIfTrue="1">
      <formula>AND(MONTH(A4)=MONTH($C$1),NOT(ISERROR(MATCH(A4,$I$1:$I$150,0))))</formula>
    </cfRule>
  </conditionalFormatting>
  <dataValidations count="1">
    <dataValidation type="list" allowBlank="1" showInputMessage="1" showErrorMessage="1" sqref="H1">
      <formula1>"表示,非表示"</formula1>
    </dataValidation>
  </dataValidations>
  <printOptions horizontalCentered="1" verticalCentered="1"/>
  <pageMargins left="0.39370078740157483" right="0.39370078740157483" top="0" bottom="0" header="0" footer="0"/>
  <pageSetup paperSize="9" orientation="landscape" verticalDpi="1200" r:id="rId1"/>
  <drawing r:id="rId2"/>
  <legacyDrawing r:id="rId3"/>
  <controls>
    <mc:AlternateContent xmlns:mc="http://schemas.openxmlformats.org/markup-compatibility/2006">
      <mc:Choice Requires="x14">
        <control shapeId="4099" r:id="rId4" name="SpinButton2">
          <controlPr defaultSize="0" print="0" autoLine="0" linkedCell="Holiday!B1" r:id="rId5">
            <anchor moveWithCells="1">
              <from>
                <xdr:col>1</xdr:col>
                <xdr:colOff>809625</xdr:colOff>
                <xdr:row>0</xdr:row>
                <xdr:rowOff>0</xdr:rowOff>
              </from>
              <to>
                <xdr:col>2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9" r:id="rId4" name="SpinButton2"/>
      </mc:Fallback>
    </mc:AlternateContent>
    <mc:AlternateContent xmlns:mc="http://schemas.openxmlformats.org/markup-compatibility/2006">
      <mc:Choice Requires="x14">
        <control shapeId="4098" r:id="rId6" name="SpinButton1">
          <controlPr defaultSize="0" print="0" autoLine="0" linkedCell="Holiday!B2" r:id="rId5">
            <anchor moveWithCells="1">
              <from>
                <xdr:col>4</xdr:col>
                <xdr:colOff>809625</xdr:colOff>
                <xdr:row>0</xdr:row>
                <xdr:rowOff>0</xdr:rowOff>
              </from>
              <to>
                <xdr:col>5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098" r:id="rId6" name="Spin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BU120"/>
  <sheetViews>
    <sheetView showGridLines="0" view="pageBreakPreview" topLeftCell="B1" zoomScaleNormal="85" zoomScaleSheetLayoutView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6" sqref="C6"/>
    </sheetView>
  </sheetViews>
  <sheetFormatPr defaultRowHeight="14.25" x14ac:dyDescent="0.15"/>
  <cols>
    <col min="1" max="1" width="3.625" style="26" hidden="1" customWidth="1"/>
    <col min="2" max="2" width="12.625" style="26" customWidth="1"/>
    <col min="3" max="33" width="4.125" style="26" customWidth="1"/>
    <col min="34" max="34" width="9" style="26"/>
    <col min="35" max="35" width="10.625" style="3" customWidth="1"/>
    <col min="36" max="16384" width="9" style="26"/>
  </cols>
  <sheetData>
    <row r="1" spans="2:73" ht="35.1" customHeight="1" x14ac:dyDescent="0.15"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AI1" s="1" t="str">
        <f>IF(INDEX(Holiday!$E:$E,ROW(),1)=0,"",INDEX(Holiday!$E:$E,ROW(),1))</f>
        <v/>
      </c>
    </row>
    <row r="2" spans="2:73" x14ac:dyDescent="0.15">
      <c r="B2" s="27"/>
      <c r="C2" s="28"/>
      <c r="D2" s="28"/>
      <c r="E2" s="28"/>
      <c r="F2" s="28"/>
      <c r="G2" s="28"/>
      <c r="H2" s="28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29"/>
      <c r="AE2" s="29"/>
      <c r="AF2" s="29"/>
      <c r="AG2" s="29"/>
      <c r="AI2" s="1" t="str">
        <f>IF(INDEX(Holiday!$E:$E,ROW(),1)=0,"",INDEX(Holiday!$E:$E,ROW(),1))</f>
        <v/>
      </c>
    </row>
    <row r="3" spans="2:73" ht="15.75" thickBot="1" x14ac:dyDescent="0.3">
      <c r="O3" s="31"/>
      <c r="Y3" s="270" t="str">
        <f>IF(INDEX(組織名!$1:$1048576,1,2)=0,"",INDEX(組織名!$1:$1048576,1,2))</f>
        <v>xls-hashimoto</v>
      </c>
      <c r="Z3" s="270"/>
      <c r="AA3" s="270"/>
      <c r="AB3" s="270"/>
      <c r="AC3" s="270"/>
      <c r="AD3" s="270"/>
      <c r="AE3" s="270"/>
      <c r="AF3" s="270"/>
      <c r="AG3" s="270"/>
      <c r="AI3" s="1" t="str">
        <f>IF(INDEX(Holiday!$E:$E,ROW(),1)=0,"",INDEX(Holiday!$E:$E,ROW(),1))</f>
        <v/>
      </c>
    </row>
    <row r="4" spans="2:73" s="32" customFormat="1" ht="18.600000000000001" customHeight="1" x14ac:dyDescent="0.2">
      <c r="B4" s="266" t="s">
        <v>22</v>
      </c>
      <c r="C4" s="268">
        <f>DATE(Holiday!B1,Holiday!B2,1)</f>
        <v>40909</v>
      </c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  <c r="AI4" s="1" t="str">
        <f>IF(INDEX(Holiday!$E:$E,ROW(),1)=0,"",INDEX(Holiday!$E:$E,ROW(),1))</f>
        <v/>
      </c>
      <c r="AJ4" s="26"/>
      <c r="AK4" s="26"/>
      <c r="AL4" s="26"/>
      <c r="AM4" s="26"/>
      <c r="AN4" s="26"/>
    </row>
    <row r="5" spans="2:73" s="34" customFormat="1" ht="27" customHeight="1" x14ac:dyDescent="0.2">
      <c r="B5" s="267"/>
      <c r="C5" s="33">
        <f>C4</f>
        <v>40909</v>
      </c>
      <c r="D5" s="33">
        <f t="shared" ref="D5:AA5" si="0">C5+1</f>
        <v>40910</v>
      </c>
      <c r="E5" s="33">
        <f t="shared" si="0"/>
        <v>40911</v>
      </c>
      <c r="F5" s="33">
        <f t="shared" si="0"/>
        <v>40912</v>
      </c>
      <c r="G5" s="33">
        <f t="shared" si="0"/>
        <v>40913</v>
      </c>
      <c r="H5" s="33">
        <f t="shared" si="0"/>
        <v>40914</v>
      </c>
      <c r="I5" s="33">
        <f t="shared" si="0"/>
        <v>40915</v>
      </c>
      <c r="J5" s="33">
        <f t="shared" si="0"/>
        <v>40916</v>
      </c>
      <c r="K5" s="33">
        <f t="shared" si="0"/>
        <v>40917</v>
      </c>
      <c r="L5" s="33">
        <f t="shared" si="0"/>
        <v>40918</v>
      </c>
      <c r="M5" s="33">
        <f t="shared" si="0"/>
        <v>40919</v>
      </c>
      <c r="N5" s="33">
        <f t="shared" si="0"/>
        <v>40920</v>
      </c>
      <c r="O5" s="33">
        <f t="shared" si="0"/>
        <v>40921</v>
      </c>
      <c r="P5" s="33">
        <f t="shared" si="0"/>
        <v>40922</v>
      </c>
      <c r="Q5" s="33">
        <f t="shared" si="0"/>
        <v>40923</v>
      </c>
      <c r="R5" s="33">
        <f t="shared" si="0"/>
        <v>40924</v>
      </c>
      <c r="S5" s="33">
        <f t="shared" si="0"/>
        <v>40925</v>
      </c>
      <c r="T5" s="33">
        <f t="shared" si="0"/>
        <v>40926</v>
      </c>
      <c r="U5" s="33">
        <f t="shared" si="0"/>
        <v>40927</v>
      </c>
      <c r="V5" s="33">
        <f t="shared" si="0"/>
        <v>40928</v>
      </c>
      <c r="W5" s="33">
        <f t="shared" si="0"/>
        <v>40929</v>
      </c>
      <c r="X5" s="33">
        <f t="shared" si="0"/>
        <v>40930</v>
      </c>
      <c r="Y5" s="33">
        <f t="shared" si="0"/>
        <v>40931</v>
      </c>
      <c r="Z5" s="33">
        <f t="shared" si="0"/>
        <v>40932</v>
      </c>
      <c r="AA5" s="33">
        <f t="shared" si="0"/>
        <v>40933</v>
      </c>
      <c r="AB5" s="33">
        <f t="shared" ref="AB5:AG5" si="1">IF(AA5="","",IF(MONTH(AA5+1)&lt;&gt;MONTH($C$4),"",AA5+1))</f>
        <v>40934</v>
      </c>
      <c r="AC5" s="33">
        <f t="shared" si="1"/>
        <v>40935</v>
      </c>
      <c r="AD5" s="33">
        <f t="shared" si="1"/>
        <v>40936</v>
      </c>
      <c r="AE5" s="33">
        <f t="shared" si="1"/>
        <v>40937</v>
      </c>
      <c r="AF5" s="33">
        <f t="shared" si="1"/>
        <v>40938</v>
      </c>
      <c r="AG5" s="46">
        <f t="shared" si="1"/>
        <v>40939</v>
      </c>
      <c r="AI5" s="1" t="str">
        <f>IF(INDEX(Holiday!$E:$E,ROW(),1)=0,"",INDEX(Holiday!$E:$E,ROW(),1))</f>
        <v/>
      </c>
      <c r="AJ5" s="26"/>
      <c r="AK5" s="26"/>
      <c r="AL5" s="26"/>
      <c r="AM5" s="26"/>
      <c r="AN5" s="26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2:73" s="32" customFormat="1" ht="22.15" customHeight="1" x14ac:dyDescent="0.2">
      <c r="B6" s="55"/>
      <c r="C6" s="52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47"/>
      <c r="AI6" s="1" t="str">
        <f>IF(INDEX(Holiday!$E:$E,ROW(),1)=0,"",INDEX(Holiday!$E:$E,ROW(),1))</f>
        <v/>
      </c>
      <c r="AJ6" s="26"/>
      <c r="AK6" s="26"/>
      <c r="AL6" s="26"/>
      <c r="AM6" s="26"/>
      <c r="AN6" s="26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2:73" s="32" customFormat="1" ht="22.15" customHeight="1" x14ac:dyDescent="0.2">
      <c r="B7" s="56"/>
      <c r="C7" s="53"/>
      <c r="D7" s="39"/>
      <c r="E7" s="39"/>
      <c r="F7" s="39"/>
      <c r="G7" s="39"/>
      <c r="H7" s="40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8"/>
      <c r="AI7" s="1" t="str">
        <f>IF(INDEX(Holiday!$E:$E,ROW(),1)=0,"",INDEX(Holiday!$E:$E,ROW(),1))</f>
        <v/>
      </c>
      <c r="AJ7" s="26"/>
      <c r="AK7" s="26"/>
      <c r="AL7" s="26"/>
      <c r="AM7" s="26"/>
      <c r="AN7" s="26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</row>
    <row r="8" spans="2:73" s="32" customFormat="1" ht="22.15" customHeight="1" x14ac:dyDescent="0.2">
      <c r="B8" s="57"/>
      <c r="C8" s="53"/>
      <c r="D8" s="39"/>
      <c r="E8" s="39"/>
      <c r="F8" s="39"/>
      <c r="G8" s="39"/>
      <c r="H8" s="40"/>
      <c r="I8" s="39"/>
      <c r="J8" s="39"/>
      <c r="K8" s="39"/>
      <c r="L8" s="41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9"/>
      <c r="AI8" s="1" t="str">
        <f>IF(INDEX(Holiday!$E:$E,ROW(),1)=0,"",INDEX(Holiday!$E:$E,ROW(),1))</f>
        <v/>
      </c>
      <c r="AJ8" s="26"/>
      <c r="AK8" s="26"/>
      <c r="AL8" s="26"/>
      <c r="AM8" s="26"/>
      <c r="AN8" s="26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2:73" s="32" customFormat="1" ht="22.15" customHeight="1" x14ac:dyDescent="0.2">
      <c r="B9" s="57"/>
      <c r="C9" s="53"/>
      <c r="D9" s="39"/>
      <c r="E9" s="39"/>
      <c r="F9" s="39"/>
      <c r="G9" s="39"/>
      <c r="H9" s="40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8"/>
      <c r="AI9" s="1" t="str">
        <f>IF(INDEX(Holiday!$E:$E,ROW(),1)=0,"",INDEX(Holiday!$E:$E,ROW(),1))</f>
        <v/>
      </c>
      <c r="AJ9" s="26"/>
      <c r="AK9" s="26"/>
      <c r="AL9" s="26"/>
      <c r="AM9" s="26"/>
      <c r="AN9" s="26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</row>
    <row r="10" spans="2:73" s="32" customFormat="1" ht="22.15" customHeight="1" x14ac:dyDescent="0.2">
      <c r="B10" s="57"/>
      <c r="C10" s="53"/>
      <c r="D10" s="39"/>
      <c r="E10" s="39"/>
      <c r="F10" s="39"/>
      <c r="G10" s="39"/>
      <c r="H10" s="40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48"/>
      <c r="AI10" s="1" t="str">
        <f>IF(INDEX(Holiday!$E:$E,ROW(),1)=0,"",INDEX(Holiday!$E:$E,ROW(),1))</f>
        <v/>
      </c>
      <c r="AJ10" s="26"/>
      <c r="AK10" s="26"/>
      <c r="AL10" s="26"/>
      <c r="AM10" s="26"/>
      <c r="AN10" s="26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2:73" s="32" customFormat="1" ht="22.15" customHeight="1" x14ac:dyDescent="0.2">
      <c r="B11" s="56"/>
      <c r="C11" s="53"/>
      <c r="D11" s="39"/>
      <c r="E11" s="39"/>
      <c r="F11" s="39"/>
      <c r="G11" s="39"/>
      <c r="H11" s="40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8"/>
      <c r="AI11" s="1">
        <f ca="1">IF(INDEX(Holiday!$E:$E,ROW(),1)=0,"",INDEX(Holiday!$E:$E,ROW(),1))</f>
        <v>40544</v>
      </c>
      <c r="AJ11" s="26"/>
      <c r="AK11" s="26"/>
      <c r="AL11" s="26"/>
      <c r="AM11" s="26"/>
      <c r="AN11" s="26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</row>
    <row r="12" spans="2:73" s="32" customFormat="1" ht="22.15" customHeight="1" x14ac:dyDescent="0.2">
      <c r="B12" s="56"/>
      <c r="C12" s="53"/>
      <c r="D12" s="39"/>
      <c r="E12" s="39"/>
      <c r="F12" s="39"/>
      <c r="G12" s="39"/>
      <c r="H12" s="40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8"/>
      <c r="AI12" s="1">
        <f ca="1">IF(INDEX(Holiday!$E:$E,ROW(),1)=0,"",INDEX(Holiday!$E:$E,ROW(),1))</f>
        <v>40545</v>
      </c>
      <c r="AJ12" s="26"/>
      <c r="AK12" s="26"/>
      <c r="AL12" s="26"/>
      <c r="AM12" s="26"/>
      <c r="AN12" s="26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</row>
    <row r="13" spans="2:73" s="32" customFormat="1" ht="22.15" customHeight="1" x14ac:dyDescent="0.2">
      <c r="B13" s="56"/>
      <c r="C13" s="53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8"/>
      <c r="AI13" s="1">
        <f ca="1">IF(INDEX(Holiday!$E:$E,ROW(),1)=0,"",INDEX(Holiday!$E:$E,ROW(),1))</f>
        <v>40546</v>
      </c>
      <c r="AJ13" s="26"/>
      <c r="AK13" s="26"/>
      <c r="AL13" s="26"/>
      <c r="AM13" s="26"/>
      <c r="AN13" s="26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</row>
    <row r="14" spans="2:73" s="32" customFormat="1" ht="22.15" customHeight="1" x14ac:dyDescent="0.2">
      <c r="B14" s="57"/>
      <c r="C14" s="53"/>
      <c r="D14" s="39"/>
      <c r="E14" s="39"/>
      <c r="F14" s="39"/>
      <c r="G14" s="39"/>
      <c r="H14" s="40"/>
      <c r="I14" s="39"/>
      <c r="J14" s="39"/>
      <c r="K14" s="39"/>
      <c r="L14" s="41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9"/>
      <c r="AI14" s="1" t="str">
        <f ca="1">IF(INDEX(Holiday!$E:$E,ROW(),1)=0,"",INDEX(Holiday!$E:$E,ROW(),1))</f>
        <v/>
      </c>
      <c r="AJ14" s="26"/>
      <c r="AK14" s="26"/>
      <c r="AL14" s="26"/>
      <c r="AM14" s="26"/>
      <c r="AN14" s="26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</row>
    <row r="15" spans="2:73" s="32" customFormat="1" ht="22.15" customHeight="1" x14ac:dyDescent="0.2">
      <c r="B15" s="57"/>
      <c r="C15" s="53"/>
      <c r="D15" s="39"/>
      <c r="E15" s="39"/>
      <c r="F15" s="39"/>
      <c r="G15" s="39"/>
      <c r="H15" s="40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8"/>
      <c r="AI15" s="1">
        <f ca="1">IF(INDEX(Holiday!$E:$E,ROW(),1)=0,"",INDEX(Holiday!$E:$E,ROW(),1))</f>
        <v>40553</v>
      </c>
      <c r="AJ15" s="26"/>
      <c r="AK15" s="26"/>
      <c r="AL15" s="26"/>
      <c r="AM15" s="26"/>
      <c r="AN15" s="26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</row>
    <row r="16" spans="2:73" s="32" customFormat="1" ht="22.15" customHeight="1" x14ac:dyDescent="0.2">
      <c r="B16" s="57"/>
      <c r="C16" s="53"/>
      <c r="D16" s="39"/>
      <c r="E16" s="39"/>
      <c r="F16" s="39"/>
      <c r="G16" s="39"/>
      <c r="H16" s="40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8"/>
      <c r="AI16" s="1" t="str">
        <f ca="1">IF(INDEX(Holiday!$E:$E,ROW(),1)=0,"",INDEX(Holiday!$E:$E,ROW(),1))</f>
        <v/>
      </c>
      <c r="AJ16" s="26"/>
      <c r="AK16" s="26"/>
      <c r="AL16" s="26"/>
      <c r="AM16" s="26"/>
      <c r="AN16" s="26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</row>
    <row r="17" spans="2:73" s="32" customFormat="1" ht="22.15" customHeight="1" x14ac:dyDescent="0.2">
      <c r="B17" s="56"/>
      <c r="C17" s="53"/>
      <c r="D17" s="39"/>
      <c r="E17" s="39"/>
      <c r="F17" s="39"/>
      <c r="G17" s="39"/>
      <c r="H17" s="40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8"/>
      <c r="AI17" s="1">
        <f ca="1">IF(INDEX(Holiday!$E:$E,ROW(),1)=0,"",INDEX(Holiday!$E:$E,ROW(),1))</f>
        <v>40585</v>
      </c>
      <c r="AJ17" s="26"/>
      <c r="AK17" s="26"/>
      <c r="AL17" s="26"/>
      <c r="AM17" s="26"/>
      <c r="AN17" s="26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</row>
    <row r="18" spans="2:73" s="32" customFormat="1" ht="22.15" customHeight="1" x14ac:dyDescent="0.2">
      <c r="B18" s="56"/>
      <c r="C18" s="53"/>
      <c r="D18" s="39"/>
      <c r="E18" s="39"/>
      <c r="F18" s="39"/>
      <c r="G18" s="39"/>
      <c r="H18" s="4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8"/>
      <c r="AI18" s="1" t="str">
        <f ca="1">IF(INDEX(Holiday!$E:$E,ROW(),1)=0,"",INDEX(Holiday!$E:$E,ROW(),1))</f>
        <v/>
      </c>
      <c r="AJ18" s="26"/>
      <c r="AK18" s="26"/>
      <c r="AL18" s="26"/>
      <c r="AM18" s="26"/>
      <c r="AN18" s="26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2:73" s="32" customFormat="1" ht="22.15" customHeight="1" x14ac:dyDescent="0.2">
      <c r="B19" s="56"/>
      <c r="C19" s="53"/>
      <c r="D19" s="39"/>
      <c r="E19" s="39"/>
      <c r="F19" s="39"/>
      <c r="G19" s="39"/>
      <c r="H19" s="40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8"/>
      <c r="AI19" s="1">
        <f ca="1">IF(INDEX(Holiday!$E:$E,ROW(),1)=0,"",INDEX(Holiday!$E:$E,ROW(),1))</f>
        <v>40623</v>
      </c>
      <c r="AJ19" s="26"/>
      <c r="AK19" s="26"/>
      <c r="AL19" s="26"/>
      <c r="AM19" s="26"/>
      <c r="AN19" s="26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</row>
    <row r="20" spans="2:73" s="32" customFormat="1" ht="22.15" customHeight="1" x14ac:dyDescent="0.2">
      <c r="B20" s="57"/>
      <c r="C20" s="53"/>
      <c r="D20" s="39"/>
      <c r="E20" s="39"/>
      <c r="F20" s="39"/>
      <c r="G20" s="39"/>
      <c r="H20" s="40"/>
      <c r="I20" s="39"/>
      <c r="J20" s="39"/>
      <c r="K20" s="39"/>
      <c r="L20" s="41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9"/>
      <c r="AI20" s="1" t="str">
        <f ca="1">IF(INDEX(Holiday!$E:$E,ROW(),1)=0,"",INDEX(Holiday!$E:$E,ROW(),1))</f>
        <v/>
      </c>
      <c r="AJ20" s="26"/>
      <c r="AK20" s="26"/>
      <c r="AL20" s="26"/>
      <c r="AM20" s="26"/>
      <c r="AN20" s="26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</row>
    <row r="21" spans="2:73" s="32" customFormat="1" ht="22.15" customHeight="1" x14ac:dyDescent="0.2">
      <c r="B21" s="57"/>
      <c r="C21" s="53"/>
      <c r="D21" s="39"/>
      <c r="E21" s="39"/>
      <c r="F21" s="39"/>
      <c r="G21" s="39"/>
      <c r="H21" s="40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8"/>
      <c r="AI21" s="1">
        <f ca="1">IF(INDEX(Holiday!$E:$E,ROW(),1)=0,"",INDEX(Holiday!$E:$E,ROW(),1))</f>
        <v>40662</v>
      </c>
      <c r="AJ21" s="26"/>
      <c r="AK21" s="26"/>
      <c r="AL21" s="26"/>
      <c r="AM21" s="26"/>
      <c r="AN21" s="26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</row>
    <row r="22" spans="2:73" s="32" customFormat="1" ht="22.15" customHeight="1" x14ac:dyDescent="0.2">
      <c r="B22" s="57"/>
      <c r="C22" s="53"/>
      <c r="D22" s="39"/>
      <c r="E22" s="39"/>
      <c r="F22" s="39"/>
      <c r="G22" s="39"/>
      <c r="H22" s="40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8"/>
      <c r="AI22" s="1" t="str">
        <f ca="1">IF(INDEX(Holiday!$E:$E,ROW(),1)=0,"",INDEX(Holiday!$E:$E,ROW(),1))</f>
        <v/>
      </c>
      <c r="AJ22" s="26"/>
      <c r="AK22" s="26"/>
      <c r="AL22" s="26"/>
      <c r="AM22" s="26"/>
      <c r="AN22" s="26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</row>
    <row r="23" spans="2:73" s="32" customFormat="1" ht="22.15" customHeight="1" x14ac:dyDescent="0.2">
      <c r="B23" s="56"/>
      <c r="C23" s="53"/>
      <c r="D23" s="39"/>
      <c r="E23" s="39"/>
      <c r="F23" s="39"/>
      <c r="G23" s="39"/>
      <c r="H23" s="40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8"/>
      <c r="AI23" s="1" t="str">
        <f ca="1">IF(INDEX(Holiday!$E:$E,ROW(),1)=0,"",INDEX(Holiday!$E:$E,ROW(),1))</f>
        <v/>
      </c>
      <c r="AJ23" s="26"/>
      <c r="AK23" s="26"/>
      <c r="AL23" s="26"/>
      <c r="AM23" s="26"/>
      <c r="AN23" s="26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</row>
    <row r="24" spans="2:73" s="32" customFormat="1" ht="22.15" customHeight="1" x14ac:dyDescent="0.2">
      <c r="B24" s="56"/>
      <c r="C24" s="53"/>
      <c r="D24" s="39"/>
      <c r="E24" s="39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8"/>
      <c r="AI24" s="1">
        <f ca="1">IF(INDEX(Holiday!$E:$E,ROW(),1)=0,"",INDEX(Holiday!$E:$E,ROW(),1))</f>
        <v>40666</v>
      </c>
      <c r="AJ24" s="26"/>
      <c r="AK24" s="26"/>
      <c r="AL24" s="26"/>
      <c r="AM24" s="26"/>
      <c r="AN24" s="26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</row>
    <row r="25" spans="2:73" s="32" customFormat="1" ht="22.15" customHeight="1" x14ac:dyDescent="0.2">
      <c r="B25" s="56"/>
      <c r="C25" s="53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8"/>
      <c r="AI25" s="1">
        <f ca="1">IF(INDEX(Holiday!$E:$E,ROW(),1)=0,"",INDEX(Holiday!$E:$E,ROW(),1))</f>
        <v>40667</v>
      </c>
      <c r="AJ25" s="26"/>
      <c r="AK25" s="26"/>
      <c r="AL25" s="26"/>
      <c r="AM25" s="26"/>
      <c r="AN25" s="26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</row>
    <row r="26" spans="2:73" s="32" customFormat="1" ht="22.15" customHeight="1" x14ac:dyDescent="0.2">
      <c r="B26" s="58"/>
      <c r="C26" s="5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8"/>
      <c r="AI26" s="1">
        <f ca="1">IF(INDEX(Holiday!$E:$E,ROW(),1)=0,"",INDEX(Holiday!$E:$E,ROW(),1))</f>
        <v>40668</v>
      </c>
      <c r="AJ26" s="26"/>
      <c r="AK26" s="26"/>
      <c r="AL26" s="26"/>
      <c r="AM26" s="26"/>
      <c r="AN26" s="26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</row>
    <row r="27" spans="2:73" s="32" customFormat="1" ht="22.15" customHeight="1" thickBot="1" x14ac:dyDescent="0.25">
      <c r="B27" s="59"/>
      <c r="C27" s="5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1"/>
      <c r="AI27" s="1" t="str">
        <f ca="1">IF(INDEX(Holiday!$E:$E,ROW(),1)=0,"",INDEX(Holiday!$E:$E,ROW(),1))</f>
        <v/>
      </c>
      <c r="AJ27" s="26"/>
      <c r="AK27" s="26"/>
      <c r="AL27" s="26"/>
      <c r="AM27" s="26"/>
      <c r="AN27" s="26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</row>
    <row r="28" spans="2:73" s="32" customFormat="1" ht="7.15" customHeight="1" x14ac:dyDescent="0.2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I28" s="1">
        <f ca="1">IF(INDEX(Holiday!$E:$E,ROW(),1)=0,"",INDEX(Holiday!$E:$E,ROW(),1))</f>
        <v>40742</v>
      </c>
      <c r="AJ28" s="26"/>
      <c r="AK28" s="26"/>
      <c r="AL28" s="26"/>
      <c r="AM28" s="26"/>
      <c r="AN28" s="26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</row>
    <row r="29" spans="2:73" x14ac:dyDescent="0.15">
      <c r="AI29" s="1" t="str">
        <f ca="1">IF(INDEX(Holiday!$E:$E,ROW(),1)=0,"",INDEX(Holiday!$E:$E,ROW(),1))</f>
        <v/>
      </c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2:73" x14ac:dyDescent="0.15">
      <c r="AI30" s="1">
        <f ca="1">IF(INDEX(Holiday!$E:$E,ROW(),1)=0,"",INDEX(Holiday!$E:$E,ROW(),1))</f>
        <v>40805</v>
      </c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2:73" x14ac:dyDescent="0.15">
      <c r="AI31" s="1" t="str">
        <f ca="1">IF(INDEX(Holiday!$E:$E,ROW(),1)=0,"",INDEX(Holiday!$E:$E,ROW(),1))</f>
        <v/>
      </c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2:73" x14ac:dyDescent="0.15">
      <c r="AI32" s="1">
        <f ca="1">IF(INDEX(Holiday!$E:$E,ROW(),1)=0,"",INDEX(Holiday!$E:$E,ROW(),1))</f>
        <v>40809</v>
      </c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35:73" x14ac:dyDescent="0.15">
      <c r="AI33" s="1" t="str">
        <f ca="1">IF(INDEX(Holiday!$E:$E,ROW(),1)=0,"",INDEX(Holiday!$E:$E,ROW(),1))</f>
        <v/>
      </c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35:73" x14ac:dyDescent="0.15">
      <c r="AI34" s="1">
        <f ca="1">IF(INDEX(Holiday!$E:$E,ROW(),1)=0,"",INDEX(Holiday!$E:$E,ROW(),1))</f>
        <v>40826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35:73" x14ac:dyDescent="0.15">
      <c r="AI35" s="1" t="str">
        <f ca="1">IF(INDEX(Holiday!$E:$E,ROW(),1)=0,"",INDEX(Holiday!$E:$E,ROW(),1))</f>
        <v/>
      </c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35:73" x14ac:dyDescent="0.15">
      <c r="AI36" s="1">
        <f ca="1">IF(INDEX(Holiday!$E:$E,ROW(),1)=0,"",INDEX(Holiday!$E:$E,ROW(),1))</f>
        <v>40850</v>
      </c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</row>
    <row r="37" spans="35:73" x14ac:dyDescent="0.15">
      <c r="AI37" s="1" t="str">
        <f ca="1">IF(INDEX(Holiday!$E:$E,ROW(),1)=0,"",INDEX(Holiday!$E:$E,ROW(),1))</f>
        <v/>
      </c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</row>
    <row r="38" spans="35:73" x14ac:dyDescent="0.15">
      <c r="AI38" s="1">
        <f ca="1">IF(INDEX(Holiday!$E:$E,ROW(),1)=0,"",INDEX(Holiday!$E:$E,ROW(),1))</f>
        <v>40870</v>
      </c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</row>
    <row r="39" spans="35:73" x14ac:dyDescent="0.15">
      <c r="AI39" s="1" t="str">
        <f ca="1">IF(INDEX(Holiday!$E:$E,ROW(),1)=0,"",INDEX(Holiday!$E:$E,ROW(),1))</f>
        <v/>
      </c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</row>
    <row r="40" spans="35:73" x14ac:dyDescent="0.15">
      <c r="AI40" s="1">
        <f ca="1">IF(INDEX(Holiday!$E:$E,ROW(),1)=0,"",INDEX(Holiday!$E:$E,ROW(),1))</f>
        <v>40900</v>
      </c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</row>
    <row r="41" spans="35:73" x14ac:dyDescent="0.15">
      <c r="AI41" s="1" t="str">
        <f ca="1">IF(INDEX(Holiday!$E:$E,ROW(),1)=0,"",INDEX(Holiday!$E:$E,ROW(),1))</f>
        <v/>
      </c>
    </row>
    <row r="42" spans="35:73" x14ac:dyDescent="0.15">
      <c r="AI42" s="1">
        <f ca="1">IF(INDEX(Holiday!$E:$E,ROW(),1)=0,"",INDEX(Holiday!$E:$E,ROW(),1))</f>
        <v>40907</v>
      </c>
    </row>
    <row r="43" spans="35:73" x14ac:dyDescent="0.15">
      <c r="AI43" s="1">
        <f ca="1">IF(INDEX(Holiday!$E:$E,ROW(),1)=0,"",INDEX(Holiday!$E:$E,ROW(),1))</f>
        <v>40908</v>
      </c>
    </row>
    <row r="44" spans="35:73" x14ac:dyDescent="0.15">
      <c r="AI44" s="1">
        <f ca="1">IF(INDEX(Holiday!$E:$E,ROW(),1)=0,"",INDEX(Holiday!$E:$E,ROW(),1))</f>
        <v>40909</v>
      </c>
    </row>
    <row r="45" spans="35:73" x14ac:dyDescent="0.15">
      <c r="AI45" s="1">
        <f ca="1">IF(INDEX(Holiday!$E:$E,ROW(),1)=0,"",INDEX(Holiday!$E:$E,ROW(),1))</f>
        <v>40910</v>
      </c>
    </row>
    <row r="46" spans="35:73" x14ac:dyDescent="0.15">
      <c r="AI46" s="1">
        <f ca="1">IF(INDEX(Holiday!$E:$E,ROW(),1)=0,"",INDEX(Holiday!$E:$E,ROW(),1))</f>
        <v>40911</v>
      </c>
    </row>
    <row r="47" spans="35:73" x14ac:dyDescent="0.15">
      <c r="AI47" s="1" t="str">
        <f ca="1">IF(INDEX(Holiday!$E:$E,ROW(),1)=0,"",INDEX(Holiday!$E:$E,ROW(),1))</f>
        <v/>
      </c>
    </row>
    <row r="48" spans="35:73" x14ac:dyDescent="0.15">
      <c r="AI48" s="1">
        <f ca="1">IF(INDEX(Holiday!$E:$E,ROW(),1)=0,"",INDEX(Holiday!$E:$E,ROW(),1))</f>
        <v>40917</v>
      </c>
    </row>
    <row r="49" spans="35:35" x14ac:dyDescent="0.15">
      <c r="AI49" s="1" t="str">
        <f ca="1">IF(INDEX(Holiday!$E:$E,ROW(),1)=0,"",INDEX(Holiday!$E:$E,ROW(),1))</f>
        <v/>
      </c>
    </row>
    <row r="50" spans="35:35" x14ac:dyDescent="0.15">
      <c r="AI50" s="1">
        <f ca="1">IF(INDEX(Holiday!$E:$E,ROW(),1)=0,"",INDEX(Holiday!$E:$E,ROW(),1))</f>
        <v>40950</v>
      </c>
    </row>
    <row r="51" spans="35:35" x14ac:dyDescent="0.15">
      <c r="AI51" s="1" t="str">
        <f ca="1">IF(INDEX(Holiday!$E:$E,ROW(),1)=0,"",INDEX(Holiday!$E:$E,ROW(),1))</f>
        <v/>
      </c>
    </row>
    <row r="52" spans="35:35" x14ac:dyDescent="0.15">
      <c r="AI52" s="1">
        <f ca="1">IF(INDEX(Holiday!$E:$E,ROW(),1)=0,"",INDEX(Holiday!$E:$E,ROW(),1))</f>
        <v>40988</v>
      </c>
    </row>
    <row r="53" spans="35:35" x14ac:dyDescent="0.15">
      <c r="AI53" s="1" t="str">
        <f ca="1">IF(INDEX(Holiday!$E:$E,ROW(),1)=0,"",INDEX(Holiday!$E:$E,ROW(),1))</f>
        <v/>
      </c>
    </row>
    <row r="54" spans="35:35" x14ac:dyDescent="0.15">
      <c r="AI54" s="1">
        <f ca="1">IF(INDEX(Holiday!$E:$E,ROW(),1)=0,"",INDEX(Holiday!$E:$E,ROW(),1))</f>
        <v>41028</v>
      </c>
    </row>
    <row r="55" spans="35:35" x14ac:dyDescent="0.15">
      <c r="AI55" s="1">
        <f ca="1">IF(INDEX(Holiday!$E:$E,ROW(),1)=0,"",INDEX(Holiday!$E:$E,ROW(),1))</f>
        <v>41029</v>
      </c>
    </row>
    <row r="56" spans="35:35" x14ac:dyDescent="0.15">
      <c r="AI56" s="1" t="str">
        <f ca="1">IF(INDEX(Holiday!$E:$E,ROW(),1)=0,"",INDEX(Holiday!$E:$E,ROW(),1))</f>
        <v/>
      </c>
    </row>
    <row r="57" spans="35:35" x14ac:dyDescent="0.15">
      <c r="AI57" s="1">
        <f ca="1">IF(INDEX(Holiday!$E:$E,ROW(),1)=0,"",INDEX(Holiday!$E:$E,ROW(),1))</f>
        <v>41032</v>
      </c>
    </row>
    <row r="58" spans="35:35" x14ac:dyDescent="0.15">
      <c r="AI58" s="1">
        <f ca="1">IF(INDEX(Holiday!$E:$E,ROW(),1)=0,"",INDEX(Holiday!$E:$E,ROW(),1))</f>
        <v>41033</v>
      </c>
    </row>
    <row r="59" spans="35:35" x14ac:dyDescent="0.15">
      <c r="AI59" s="1">
        <f ca="1">IF(INDEX(Holiday!$E:$E,ROW(),1)=0,"",INDEX(Holiday!$E:$E,ROW(),1))</f>
        <v>41034</v>
      </c>
    </row>
    <row r="60" spans="35:35" x14ac:dyDescent="0.15">
      <c r="AI60" s="1" t="str">
        <f ca="1">IF(INDEX(Holiday!$E:$E,ROW(),1)=0,"",INDEX(Holiday!$E:$E,ROW(),1))</f>
        <v/>
      </c>
    </row>
    <row r="61" spans="35:35" x14ac:dyDescent="0.15">
      <c r="AI61" s="1">
        <f ca="1">IF(INDEX(Holiday!$E:$E,ROW(),1)=0,"",INDEX(Holiday!$E:$E,ROW(),1))</f>
        <v>41106</v>
      </c>
    </row>
    <row r="62" spans="35:35" x14ac:dyDescent="0.15">
      <c r="AI62" s="1" t="str">
        <f ca="1">IF(INDEX(Holiday!$E:$E,ROW(),1)=0,"",INDEX(Holiday!$E:$E,ROW(),1))</f>
        <v/>
      </c>
    </row>
    <row r="63" spans="35:35" x14ac:dyDescent="0.15">
      <c r="AI63" s="1">
        <f ca="1">IF(INDEX(Holiday!$E:$E,ROW(),1)=0,"",INDEX(Holiday!$E:$E,ROW(),1))</f>
        <v>41169</v>
      </c>
    </row>
    <row r="64" spans="35:35" x14ac:dyDescent="0.15">
      <c r="AI64" s="1" t="str">
        <f ca="1">IF(INDEX(Holiday!$E:$E,ROW(),1)=0,"",INDEX(Holiday!$E:$E,ROW(),1))</f>
        <v/>
      </c>
    </row>
    <row r="65" spans="35:35" x14ac:dyDescent="0.15">
      <c r="AI65" s="1">
        <f ca="1">IF(INDEX(Holiday!$E:$E,ROW(),1)=0,"",INDEX(Holiday!$E:$E,ROW(),1))</f>
        <v>41174</v>
      </c>
    </row>
    <row r="66" spans="35:35" x14ac:dyDescent="0.15">
      <c r="AI66" s="1" t="str">
        <f ca="1">IF(INDEX(Holiday!$E:$E,ROW(),1)=0,"",INDEX(Holiday!$E:$E,ROW(),1))</f>
        <v/>
      </c>
    </row>
    <row r="67" spans="35:35" x14ac:dyDescent="0.15">
      <c r="AI67" s="1">
        <f ca="1">IF(INDEX(Holiday!$E:$E,ROW(),1)=0,"",INDEX(Holiday!$E:$E,ROW(),1))</f>
        <v>41190</v>
      </c>
    </row>
    <row r="68" spans="35:35" x14ac:dyDescent="0.15">
      <c r="AI68" s="1" t="str">
        <f ca="1">IF(INDEX(Holiday!$E:$E,ROW(),1)=0,"",INDEX(Holiday!$E:$E,ROW(),1))</f>
        <v/>
      </c>
    </row>
    <row r="69" spans="35:35" x14ac:dyDescent="0.15">
      <c r="AI69" s="1">
        <f ca="1">IF(INDEX(Holiday!$E:$E,ROW(),1)=0,"",INDEX(Holiday!$E:$E,ROW(),1))</f>
        <v>41216</v>
      </c>
    </row>
    <row r="70" spans="35:35" x14ac:dyDescent="0.15">
      <c r="AI70" s="1" t="str">
        <f ca="1">IF(INDEX(Holiday!$E:$E,ROW(),1)=0,"",INDEX(Holiday!$E:$E,ROW(),1))</f>
        <v/>
      </c>
    </row>
    <row r="71" spans="35:35" x14ac:dyDescent="0.15">
      <c r="AI71" s="1">
        <f ca="1">IF(INDEX(Holiday!$E:$E,ROW(),1)=0,"",INDEX(Holiday!$E:$E,ROW(),1))</f>
        <v>41236</v>
      </c>
    </row>
    <row r="72" spans="35:35" x14ac:dyDescent="0.15">
      <c r="AI72" s="1" t="str">
        <f ca="1">IF(INDEX(Holiday!$E:$E,ROW(),1)=0,"",INDEX(Holiday!$E:$E,ROW(),1))</f>
        <v/>
      </c>
    </row>
    <row r="73" spans="35:35" x14ac:dyDescent="0.15">
      <c r="AI73" s="1">
        <f ca="1">IF(INDEX(Holiday!$E:$E,ROW(),1)=0,"",INDEX(Holiday!$E:$E,ROW(),1))</f>
        <v>41266</v>
      </c>
    </row>
    <row r="74" spans="35:35" x14ac:dyDescent="0.15">
      <c r="AI74" s="1">
        <f ca="1">IF(INDEX(Holiday!$E:$E,ROW(),1)=0,"",INDEX(Holiday!$E:$E,ROW(),1))</f>
        <v>41267</v>
      </c>
    </row>
    <row r="75" spans="35:35" x14ac:dyDescent="0.15">
      <c r="AI75" s="1">
        <f ca="1">IF(INDEX(Holiday!$E:$E,ROW(),1)=0,"",INDEX(Holiday!$E:$E,ROW(),1))</f>
        <v>41273</v>
      </c>
    </row>
    <row r="76" spans="35:35" x14ac:dyDescent="0.15">
      <c r="AI76" s="1">
        <f ca="1">IF(INDEX(Holiday!$E:$E,ROW(),1)=0,"",INDEX(Holiday!$E:$E,ROW(),1))</f>
        <v>41274</v>
      </c>
    </row>
    <row r="77" spans="35:35" x14ac:dyDescent="0.15">
      <c r="AI77" s="1">
        <f ca="1">IF(INDEX(Holiday!$E:$E,ROW(),1)=0,"",INDEX(Holiday!$E:$E,ROW(),1))</f>
        <v>41275</v>
      </c>
    </row>
    <row r="78" spans="35:35" x14ac:dyDescent="0.15">
      <c r="AI78" s="1">
        <f ca="1">IF(INDEX(Holiday!$E:$E,ROW(),1)=0,"",INDEX(Holiday!$E:$E,ROW(),1))</f>
        <v>41276</v>
      </c>
    </row>
    <row r="79" spans="35:35" x14ac:dyDescent="0.15">
      <c r="AI79" s="1">
        <f ca="1">IF(INDEX(Holiday!$E:$E,ROW(),1)=0,"",INDEX(Holiday!$E:$E,ROW(),1))</f>
        <v>41277</v>
      </c>
    </row>
    <row r="80" spans="35:35" x14ac:dyDescent="0.15">
      <c r="AI80" s="1" t="str">
        <f ca="1">IF(INDEX(Holiday!$E:$E,ROW(),1)=0,"",INDEX(Holiday!$E:$E,ROW(),1))</f>
        <v/>
      </c>
    </row>
    <row r="81" spans="35:35" x14ac:dyDescent="0.15">
      <c r="AI81" s="1">
        <f ca="1">IF(INDEX(Holiday!$E:$E,ROW(),1)=0,"",INDEX(Holiday!$E:$E,ROW(),1))</f>
        <v>41288</v>
      </c>
    </row>
    <row r="82" spans="35:35" x14ac:dyDescent="0.15">
      <c r="AI82" s="1" t="str">
        <f ca="1">IF(INDEX(Holiday!$E:$E,ROW(),1)=0,"",INDEX(Holiday!$E:$E,ROW(),1))</f>
        <v/>
      </c>
    </row>
    <row r="83" spans="35:35" x14ac:dyDescent="0.15">
      <c r="AI83" s="1">
        <f ca="1">IF(INDEX(Holiday!$E:$E,ROW(),1)=0,"",INDEX(Holiday!$E:$E,ROW(),1))</f>
        <v>41316</v>
      </c>
    </row>
    <row r="84" spans="35:35" x14ac:dyDescent="0.15">
      <c r="AI84" s="1" t="str">
        <f ca="1">IF(INDEX(Holiday!$E:$E,ROW(),1)=0,"",INDEX(Holiday!$E:$E,ROW(),1))</f>
        <v/>
      </c>
    </row>
    <row r="85" spans="35:35" x14ac:dyDescent="0.15">
      <c r="AI85" s="1">
        <f ca="1">IF(INDEX(Holiday!$E:$E,ROW(),1)=0,"",INDEX(Holiday!$E:$E,ROW(),1))</f>
        <v>41353</v>
      </c>
    </row>
    <row r="86" spans="35:35" x14ac:dyDescent="0.15">
      <c r="AI86" s="1" t="str">
        <f ca="1">IF(INDEX(Holiday!$E:$E,ROW(),1)=0,"",INDEX(Holiday!$E:$E,ROW(),1))</f>
        <v/>
      </c>
    </row>
    <row r="87" spans="35:35" x14ac:dyDescent="0.15">
      <c r="AI87" s="1">
        <f ca="1">IF(INDEX(Holiday!$E:$E,ROW(),1)=0,"",INDEX(Holiday!$E:$E,ROW(),1))</f>
        <v>41393</v>
      </c>
    </row>
    <row r="88" spans="35:35" x14ac:dyDescent="0.15">
      <c r="AI88" s="1" t="str">
        <f ca="1">IF(INDEX(Holiday!$E:$E,ROW(),1)=0,"",INDEX(Holiday!$E:$E,ROW(),1))</f>
        <v/>
      </c>
    </row>
    <row r="89" spans="35:35" x14ac:dyDescent="0.15">
      <c r="AI89" s="1" t="str">
        <f ca="1">IF(INDEX(Holiday!$E:$E,ROW(),1)=0,"",INDEX(Holiday!$E:$E,ROW(),1))</f>
        <v/>
      </c>
    </row>
    <row r="90" spans="35:35" x14ac:dyDescent="0.15">
      <c r="AI90" s="1">
        <f ca="1">IF(INDEX(Holiday!$E:$E,ROW(),1)=0,"",INDEX(Holiday!$E:$E,ROW(),1))</f>
        <v>41397</v>
      </c>
    </row>
    <row r="91" spans="35:35" x14ac:dyDescent="0.15">
      <c r="AI91" s="1">
        <f ca="1">IF(INDEX(Holiday!$E:$E,ROW(),1)=0,"",INDEX(Holiday!$E:$E,ROW(),1))</f>
        <v>41398</v>
      </c>
    </row>
    <row r="92" spans="35:35" x14ac:dyDescent="0.15">
      <c r="AI92" s="1">
        <f ca="1">IF(INDEX(Holiday!$E:$E,ROW(),1)=0,"",INDEX(Holiday!$E:$E,ROW(),1))</f>
        <v>41399</v>
      </c>
    </row>
    <row r="93" spans="35:35" x14ac:dyDescent="0.15">
      <c r="AI93" s="1">
        <f ca="1">IF(INDEX(Holiday!$E:$E,ROW(),1)=0,"",INDEX(Holiday!$E:$E,ROW(),1))</f>
        <v>41400</v>
      </c>
    </row>
    <row r="94" spans="35:35" x14ac:dyDescent="0.15">
      <c r="AI94" s="1">
        <f ca="1">IF(INDEX(Holiday!$E:$E,ROW(),1)=0,"",INDEX(Holiday!$E:$E,ROW(),1))</f>
        <v>41470</v>
      </c>
    </row>
    <row r="95" spans="35:35" x14ac:dyDescent="0.15">
      <c r="AI95" s="1" t="str">
        <f ca="1">IF(INDEX(Holiday!$E:$E,ROW(),1)=0,"",INDEX(Holiday!$E:$E,ROW(),1))</f>
        <v/>
      </c>
    </row>
    <row r="96" spans="35:35" x14ac:dyDescent="0.15">
      <c r="AI96" s="1">
        <f ca="1">IF(INDEX(Holiday!$E:$E,ROW(),1)=0,"",INDEX(Holiday!$E:$E,ROW(),1))</f>
        <v>41533</v>
      </c>
    </row>
    <row r="97" spans="35:35" x14ac:dyDescent="0.15">
      <c r="AI97" s="1" t="str">
        <f ca="1">IF(INDEX(Holiday!$E:$E,ROW(),1)=0,"",INDEX(Holiday!$E:$E,ROW(),1))</f>
        <v/>
      </c>
    </row>
    <row r="98" spans="35:35" x14ac:dyDescent="0.15">
      <c r="AI98" s="1">
        <f ca="1">IF(INDEX(Holiday!$E:$E,ROW(),1)=0,"",INDEX(Holiday!$E:$E,ROW(),1))</f>
        <v>41540</v>
      </c>
    </row>
    <row r="99" spans="35:35" x14ac:dyDescent="0.15">
      <c r="AI99" s="1" t="str">
        <f ca="1">IF(INDEX(Holiday!$E:$E,ROW(),1)=0,"",INDEX(Holiday!$E:$E,ROW(),1))</f>
        <v/>
      </c>
    </row>
    <row r="100" spans="35:35" x14ac:dyDescent="0.15">
      <c r="AI100" s="1">
        <f ca="1">IF(INDEX(Holiday!$E:$E,ROW(),1)=0,"",INDEX(Holiday!$E:$E,ROW(),1))</f>
        <v>41561</v>
      </c>
    </row>
    <row r="101" spans="35:35" x14ac:dyDescent="0.15">
      <c r="AI101" s="1" t="str">
        <f ca="1">IF(INDEX(Holiday!$E:$E,ROW(),1)=0,"",INDEX(Holiday!$E:$E,ROW(),1))</f>
        <v/>
      </c>
    </row>
    <row r="102" spans="35:35" x14ac:dyDescent="0.15">
      <c r="AI102" s="1">
        <f ca="1">IF(INDEX(Holiday!$E:$E,ROW(),1)=0,"",INDEX(Holiday!$E:$E,ROW(),1))</f>
        <v>41581</v>
      </c>
    </row>
    <row r="103" spans="35:35" x14ac:dyDescent="0.15">
      <c r="AI103" s="1">
        <f ca="1">IF(INDEX(Holiday!$E:$E,ROW(),1)=0,"",INDEX(Holiday!$E:$E,ROW(),1))</f>
        <v>41582</v>
      </c>
    </row>
    <row r="104" spans="35:35" x14ac:dyDescent="0.15">
      <c r="AI104" s="1">
        <f ca="1">IF(INDEX(Holiday!$E:$E,ROW(),1)=0,"",INDEX(Holiday!$E:$E,ROW(),1))</f>
        <v>41601</v>
      </c>
    </row>
    <row r="105" spans="35:35" x14ac:dyDescent="0.15">
      <c r="AI105" s="1" t="str">
        <f ca="1">IF(INDEX(Holiday!$E:$E,ROW(),1)=0,"",INDEX(Holiday!$E:$E,ROW(),1))</f>
        <v/>
      </c>
    </row>
    <row r="106" spans="35:35" x14ac:dyDescent="0.15">
      <c r="AI106" s="1">
        <f ca="1">IF(INDEX(Holiday!$E:$E,ROW(),1)=0,"",INDEX(Holiday!$E:$E,ROW(),1))</f>
        <v>41631</v>
      </c>
    </row>
    <row r="107" spans="35:35" x14ac:dyDescent="0.15">
      <c r="AI107" s="1" t="str">
        <f ca="1">IF(INDEX(Holiday!$E:$E,ROW(),1)=0,"",INDEX(Holiday!$E:$E,ROW(),1))</f>
        <v/>
      </c>
    </row>
    <row r="108" spans="35:35" x14ac:dyDescent="0.15">
      <c r="AI108" s="1">
        <f ca="1">IF(INDEX(Holiday!$E:$E,ROW(),1)=0,"",INDEX(Holiday!$E:$E,ROW(),1))</f>
        <v>41638</v>
      </c>
    </row>
    <row r="109" spans="35:35" x14ac:dyDescent="0.15">
      <c r="AI109" s="1">
        <f ca="1">IF(INDEX(Holiday!$E:$E,ROW(),1)=0,"",INDEX(Holiday!$E:$E,ROW(),1))</f>
        <v>41639</v>
      </c>
    </row>
    <row r="110" spans="35:35" x14ac:dyDescent="0.15">
      <c r="AI110" s="1" t="str">
        <f>IF(INDEX(Holiday!$E:$E,ROW(),1)=0,"",INDEX(Holiday!$E:$E,ROW(),1))</f>
        <v/>
      </c>
    </row>
    <row r="111" spans="35:35" x14ac:dyDescent="0.15">
      <c r="AI111" s="1" t="str">
        <f>IF(INDEX(Holiday!$E:$E,ROW(),1)=0,"",INDEX(Holiday!$E:$E,ROW(),1))</f>
        <v/>
      </c>
    </row>
    <row r="112" spans="35:35" x14ac:dyDescent="0.15">
      <c r="AI112" s="1" t="str">
        <f>IF(INDEX(Holiday!$E:$E,ROW(),1)=0,"",INDEX(Holiday!$E:$E,ROW(),1))</f>
        <v/>
      </c>
    </row>
    <row r="113" spans="35:35" x14ac:dyDescent="0.15">
      <c r="AI113" s="1" t="str">
        <f>IF(INDEX(Holiday!$E:$E,ROW(),1)=0,"",INDEX(Holiday!$E:$E,ROW(),1))</f>
        <v/>
      </c>
    </row>
    <row r="114" spans="35:35" x14ac:dyDescent="0.15">
      <c r="AI114" s="1" t="str">
        <f>IF(INDEX(Holiday!$E:$E,ROW(),1)=0,"",INDEX(Holiday!$E:$E,ROW(),1))</f>
        <v/>
      </c>
    </row>
    <row r="115" spans="35:35" x14ac:dyDescent="0.15">
      <c r="AI115" s="1" t="str">
        <f>IF(INDEX(Holiday!$E:$E,ROW(),1)=0,"",INDEX(Holiday!$E:$E,ROW(),1))</f>
        <v/>
      </c>
    </row>
    <row r="116" spans="35:35" x14ac:dyDescent="0.15">
      <c r="AI116" s="1" t="str">
        <f>IF(INDEX(Holiday!$E:$E,ROW(),1)=0,"",INDEX(Holiday!$E:$E,ROW(),1))</f>
        <v/>
      </c>
    </row>
    <row r="117" spans="35:35" x14ac:dyDescent="0.15">
      <c r="AI117" s="1" t="str">
        <f>IF(INDEX(Holiday!$E:$E,ROW(),1)=0,"",INDEX(Holiday!$E:$E,ROW(),1))</f>
        <v/>
      </c>
    </row>
    <row r="118" spans="35:35" x14ac:dyDescent="0.15">
      <c r="AI118" s="1" t="str">
        <f>IF(INDEX(Holiday!$E:$E,ROW(),1)=0,"",INDEX(Holiday!$E:$E,ROW(),1))</f>
        <v/>
      </c>
    </row>
    <row r="119" spans="35:35" x14ac:dyDescent="0.15">
      <c r="AI119" s="1" t="str">
        <f>IF(INDEX(Holiday!$E:$E,ROW(),1)=0,"",INDEX(Holiday!$E:$E,ROW(),1))</f>
        <v/>
      </c>
    </row>
    <row r="120" spans="35:35" x14ac:dyDescent="0.15">
      <c r="AI120" s="1" t="str">
        <f>IF(INDEX(Holiday!$E:$E,ROW(),1)=0,"",INDEX(Holiday!$E:$E,ROW(),1))</f>
        <v/>
      </c>
    </row>
  </sheetData>
  <sheetCalcPr fullCalcOnLoad="1"/>
  <mergeCells count="3">
    <mergeCell ref="B4:B5"/>
    <mergeCell ref="C4:AG4"/>
    <mergeCell ref="Y3:AG3"/>
  </mergeCells>
  <phoneticPr fontId="2"/>
  <conditionalFormatting sqref="C5:AG5">
    <cfRule type="expression" dxfId="54" priority="1" stopIfTrue="1">
      <formula>WEEKDAY(C5,1)=1</formula>
    </cfRule>
    <cfRule type="expression" dxfId="53" priority="2" stopIfTrue="1">
      <formula>WEEKDAY(C5,1)=7</formula>
    </cfRule>
    <cfRule type="expression" dxfId="52" priority="3" stopIfTrue="1">
      <formula>AND(WEEKDAY(C5,1)&lt;&gt;1,WEEKDAY(C5,1)&lt;&gt;7,NOT(ISERROR(MATCH(C5,$AI$1:$AI$150,0))))</formula>
    </cfRule>
  </conditionalFormatting>
  <conditionalFormatting sqref="C6:AG27">
    <cfRule type="expression" dxfId="51" priority="4" stopIfTrue="1">
      <formula>OR(WEEKDAY(C$5,1)=1,WEEKDAY(C$5,1)=7,NOT(ISERROR(MATCH(C$5,$AI$1:$AI$150,0))))</formula>
    </cfRule>
  </conditionalFormatting>
  <printOptions horizontalCentered="1"/>
  <pageMargins left="0.19685039370078741" right="0.19685039370078741" top="0.43307086614173229" bottom="0.23622047244094491" header="0.19685039370078741" footer="0.19685039370078741"/>
  <pageSetup paperSize="9" orientation="landscape" horizont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5" r:id="rId4" name="SpinButton2">
          <controlPr defaultSize="0" print="0" autoLine="0" autoPict="0" linkedCell="Holiday!B1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5" r:id="rId4" name="SpinButton2"/>
      </mc:Fallback>
    </mc:AlternateContent>
    <mc:AlternateContent xmlns:mc="http://schemas.openxmlformats.org/markup-compatibility/2006">
      <mc:Choice Requires="x14">
        <control shapeId="5124" r:id="rId6" name="SpinButton1">
          <controlPr defaultSize="0" print="0" autoLine="0" linkedCell="Holiday!B2" r:id="rId5">
            <anchor moveWithCells="1">
              <from>
                <xdr:col>30</xdr:col>
                <xdr:colOff>0</xdr:colOff>
                <xdr:row>3</xdr:row>
                <xdr:rowOff>0</xdr:rowOff>
              </from>
              <to>
                <xdr:col>33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5124" r:id="rId6" name="Spin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E120"/>
  <sheetViews>
    <sheetView showGridLines="0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4.25" x14ac:dyDescent="0.15"/>
  <cols>
    <col min="1" max="1" width="0.875" customWidth="1"/>
    <col min="2" max="2" width="2.875" customWidth="1"/>
    <col min="3" max="9" width="3.875" customWidth="1"/>
    <col min="10" max="10" width="2.875" customWidth="1"/>
    <col min="11" max="17" width="5" customWidth="1"/>
    <col min="18" max="18" width="2.875" customWidth="1"/>
    <col min="19" max="25" width="3.875" customWidth="1"/>
    <col min="26" max="26" width="0.875" customWidth="1"/>
    <col min="28" max="28" width="10.625" style="3" customWidth="1"/>
  </cols>
  <sheetData>
    <row r="1" spans="1:28" s="61" customFormat="1" ht="5.4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1" t="str">
        <f>IF(INDEX(Holiday!$E:$E,ROW(),1)=0,"",INDEX(Holiday!$E:$E,ROW(),1))</f>
        <v/>
      </c>
    </row>
    <row r="2" spans="1:28" s="61" customFormat="1" ht="21" customHeight="1" x14ac:dyDescent="0.15">
      <c r="A2" s="7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1" t="str">
        <f>IF(INDEX(Holiday!$E:$E,ROW(),1)=0,"",INDEX(Holiday!$E:$E,ROW(),1))</f>
        <v/>
      </c>
    </row>
    <row r="3" spans="1:28" s="61" customFormat="1" ht="60" customHeight="1" x14ac:dyDescent="0.15">
      <c r="A3" s="72"/>
      <c r="B3" s="281" t="s">
        <v>25</v>
      </c>
      <c r="C3" s="281"/>
      <c r="D3" s="281"/>
      <c r="E3" s="281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  <c r="R3" s="283"/>
      <c r="S3" s="283"/>
      <c r="T3" s="283"/>
      <c r="U3" s="283"/>
      <c r="V3" s="283"/>
      <c r="W3" s="283"/>
      <c r="X3" s="283"/>
      <c r="Y3" s="283"/>
      <c r="Z3" s="60"/>
      <c r="AB3" s="1" t="str">
        <f>IF(INDEX(Holiday!$E:$E,ROW(),1)=0,"",INDEX(Holiday!$E:$E,ROW(),1))</f>
        <v/>
      </c>
    </row>
    <row r="4" spans="1:28" s="61" customFormat="1" ht="22.15" customHeight="1" x14ac:dyDescent="0.2">
      <c r="A4" s="72"/>
      <c r="B4" s="284" t="str">
        <f>IF(INDEX(組織名!$1:$1048576,1,2)=0,"",INDEX(組織名!$1:$1048576,1,2))</f>
        <v>xls-hashimoto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5" t="s">
        <v>26</v>
      </c>
      <c r="S4" s="286"/>
      <c r="T4" s="286"/>
      <c r="U4" s="286"/>
      <c r="V4" s="286"/>
      <c r="W4" s="286"/>
      <c r="X4" s="286"/>
      <c r="Y4" s="286"/>
      <c r="Z4" s="60"/>
      <c r="AB4" s="1" t="str">
        <f>IF(INDEX(Holiday!$E:$E,ROW(),1)=0,"",INDEX(Holiday!$E:$E,ROW(),1))</f>
        <v/>
      </c>
    </row>
    <row r="5" spans="1:28" s="61" customFormat="1" ht="28.15" customHeight="1" x14ac:dyDescent="0.15">
      <c r="A5" s="72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79">
        <f>DATE(Holiday!B1,Holiday!B2,1)</f>
        <v>40909</v>
      </c>
      <c r="S5" s="280"/>
      <c r="T5" s="280"/>
      <c r="U5" s="280"/>
      <c r="V5" s="280"/>
      <c r="W5" s="280"/>
      <c r="X5" s="280"/>
      <c r="Y5" s="280"/>
      <c r="Z5" s="60"/>
      <c r="AB5" s="1" t="str">
        <f>IF(INDEX(Holiday!$E:$E,ROW(),1)=0,"",INDEX(Holiday!$E:$E,ROW(),1))</f>
        <v/>
      </c>
    </row>
    <row r="6" spans="1:28" s="61" customFormat="1" ht="22.15" customHeight="1" x14ac:dyDescent="0.2">
      <c r="A6" s="72"/>
      <c r="B6" s="271"/>
      <c r="C6" s="271"/>
      <c r="D6" s="271"/>
      <c r="E6" s="271"/>
      <c r="F6" s="271"/>
      <c r="G6" s="271"/>
      <c r="H6" s="271"/>
      <c r="I6" s="271"/>
      <c r="J6" s="271"/>
      <c r="K6" s="272"/>
      <c r="L6" s="60"/>
      <c r="M6" s="60"/>
      <c r="N6" s="60"/>
      <c r="O6" s="60"/>
      <c r="P6" s="60"/>
      <c r="Q6" s="60"/>
      <c r="R6" s="273" t="s">
        <v>27</v>
      </c>
      <c r="S6" s="273"/>
      <c r="T6" s="273"/>
      <c r="U6" s="273"/>
      <c r="V6" s="273"/>
      <c r="W6" s="273"/>
      <c r="X6" s="273"/>
      <c r="Y6" s="273"/>
      <c r="Z6" s="60"/>
      <c r="AB6" s="1" t="str">
        <f>IF(INDEX(Holiday!$E:$E,ROW(),1)=0,"",INDEX(Holiday!$E:$E,ROW(),1))</f>
        <v/>
      </c>
    </row>
    <row r="7" spans="1:28" s="61" customFormat="1" ht="28.15" customHeight="1" thickBot="1" x14ac:dyDescent="0.2">
      <c r="A7" s="72"/>
      <c r="B7" s="274"/>
      <c r="C7" s="275"/>
      <c r="D7" s="275"/>
      <c r="E7" s="275"/>
      <c r="F7" s="62"/>
      <c r="G7" s="276"/>
      <c r="H7" s="276"/>
      <c r="I7" s="276"/>
      <c r="J7" s="277"/>
      <c r="K7" s="278"/>
      <c r="L7" s="60"/>
      <c r="M7" s="60"/>
      <c r="N7" s="60"/>
      <c r="O7" s="60"/>
      <c r="P7" s="60"/>
      <c r="Q7" s="60"/>
      <c r="R7" s="279">
        <f>DATE(YEAR(R5)+1,MONTH(R5),DAY(R5))-1</f>
        <v>41274</v>
      </c>
      <c r="S7" s="280"/>
      <c r="T7" s="280"/>
      <c r="U7" s="280"/>
      <c r="V7" s="280"/>
      <c r="W7" s="280"/>
      <c r="X7" s="280"/>
      <c r="Y7" s="280"/>
      <c r="Z7" s="60"/>
      <c r="AB7" s="1" t="str">
        <f>IF(INDEX(Holiday!$E:$E,ROW(),1)=0,"",INDEX(Holiday!$E:$E,ROW(),1))</f>
        <v/>
      </c>
    </row>
    <row r="8" spans="1:28" ht="18.2" customHeight="1" thickTop="1" x14ac:dyDescent="0.15">
      <c r="A8" s="73"/>
      <c r="B8" s="73"/>
      <c r="C8" s="73"/>
      <c r="D8" s="73"/>
      <c r="E8" s="73"/>
      <c r="F8" s="73"/>
      <c r="G8" s="73"/>
      <c r="H8" s="73"/>
      <c r="I8" s="73"/>
      <c r="J8" s="305">
        <f>DATE(YEAR(B29),MONTH(B29)+1,1)</f>
        <v>41000</v>
      </c>
      <c r="K8" s="78">
        <f>DATE(YEAR(J8),MONTH(J8),1)-WEEKDAY(DATE(YEAR(J8),MONTH(J8),1))+1</f>
        <v>41000</v>
      </c>
      <c r="L8" s="81">
        <f t="shared" ref="L8:Q8" si="0">K8+1</f>
        <v>41001</v>
      </c>
      <c r="M8" s="81">
        <f t="shared" si="0"/>
        <v>41002</v>
      </c>
      <c r="N8" s="81">
        <f t="shared" si="0"/>
        <v>41003</v>
      </c>
      <c r="O8" s="81">
        <f t="shared" si="0"/>
        <v>41004</v>
      </c>
      <c r="P8" s="81">
        <f t="shared" si="0"/>
        <v>41005</v>
      </c>
      <c r="Q8" s="75">
        <f t="shared" si="0"/>
        <v>41006</v>
      </c>
      <c r="R8" s="73"/>
      <c r="S8" s="73"/>
      <c r="T8" s="73"/>
      <c r="U8" s="73"/>
      <c r="V8" s="73"/>
      <c r="W8" s="73"/>
      <c r="X8" s="73"/>
      <c r="Y8" s="73"/>
      <c r="Z8" s="73"/>
      <c r="AB8" s="1" t="str">
        <f>IF(INDEX(Holiday!$E:$E,ROW(),1)=0,"",INDEX(Holiday!$E:$E,ROW(),1))</f>
        <v/>
      </c>
    </row>
    <row r="9" spans="1:28" ht="18.2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306"/>
      <c r="K9" s="79">
        <f>Q8+1</f>
        <v>41007</v>
      </c>
      <c r="L9" s="82">
        <f t="shared" ref="L9:Q9" si="1">K9+1</f>
        <v>41008</v>
      </c>
      <c r="M9" s="82">
        <f t="shared" si="1"/>
        <v>41009</v>
      </c>
      <c r="N9" s="82">
        <f t="shared" si="1"/>
        <v>41010</v>
      </c>
      <c r="O9" s="82">
        <f t="shared" si="1"/>
        <v>41011</v>
      </c>
      <c r="P9" s="82">
        <f t="shared" si="1"/>
        <v>41012</v>
      </c>
      <c r="Q9" s="76">
        <f t="shared" si="1"/>
        <v>41013</v>
      </c>
      <c r="R9" s="73"/>
      <c r="S9" s="73"/>
      <c r="T9" s="73"/>
      <c r="U9" s="73"/>
      <c r="V9" s="73"/>
      <c r="W9" s="73"/>
      <c r="X9" s="73"/>
      <c r="Y9" s="73"/>
      <c r="Z9" s="73"/>
      <c r="AB9" s="1" t="str">
        <f>IF(INDEX(Holiday!$E:$E,ROW(),1)=0,"",INDEX(Holiday!$E:$E,ROW(),1))</f>
        <v/>
      </c>
    </row>
    <row r="10" spans="1:28" ht="18.2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307">
        <f>J8</f>
        <v>41000</v>
      </c>
      <c r="K10" s="79">
        <f>Q9+1</f>
        <v>41014</v>
      </c>
      <c r="L10" s="82">
        <f t="shared" ref="L10:Q10" si="2">K10+1</f>
        <v>41015</v>
      </c>
      <c r="M10" s="82">
        <f t="shared" si="2"/>
        <v>41016</v>
      </c>
      <c r="N10" s="82">
        <f t="shared" si="2"/>
        <v>41017</v>
      </c>
      <c r="O10" s="82">
        <f t="shared" si="2"/>
        <v>41018</v>
      </c>
      <c r="P10" s="82">
        <f t="shared" si="2"/>
        <v>41019</v>
      </c>
      <c r="Q10" s="76">
        <f t="shared" si="2"/>
        <v>41020</v>
      </c>
      <c r="R10" s="73"/>
      <c r="S10" s="73"/>
      <c r="T10" s="73"/>
      <c r="U10" s="73"/>
      <c r="V10" s="73"/>
      <c r="W10" s="73"/>
      <c r="X10" s="73"/>
      <c r="Y10" s="73"/>
      <c r="Z10" s="73"/>
      <c r="AB10" s="1" t="str">
        <f>IF(INDEX(Holiday!$E:$E,ROW(),1)=0,"",INDEX(Holiday!$E:$E,ROW(),1))</f>
        <v/>
      </c>
    </row>
    <row r="11" spans="1:28" ht="18.2" customHeight="1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307"/>
      <c r="K11" s="79">
        <f>Q10+1</f>
        <v>41021</v>
      </c>
      <c r="L11" s="82">
        <f t="shared" ref="L11:Q11" si="3">K11+1</f>
        <v>41022</v>
      </c>
      <c r="M11" s="82">
        <f t="shared" si="3"/>
        <v>41023</v>
      </c>
      <c r="N11" s="82">
        <f t="shared" si="3"/>
        <v>41024</v>
      </c>
      <c r="O11" s="82">
        <f t="shared" si="3"/>
        <v>41025</v>
      </c>
      <c r="P11" s="82">
        <f t="shared" si="3"/>
        <v>41026</v>
      </c>
      <c r="Q11" s="76">
        <f t="shared" si="3"/>
        <v>41027</v>
      </c>
      <c r="R11" s="73"/>
      <c r="S11" s="73"/>
      <c r="T11" s="73"/>
      <c r="U11" s="73"/>
      <c r="V11" s="73"/>
      <c r="W11" s="73"/>
      <c r="X11" s="73"/>
      <c r="Y11" s="73"/>
      <c r="Z11" s="73"/>
      <c r="AB11" s="1">
        <f ca="1">IF(INDEX(Holiday!$E:$E,ROW(),1)=0,"",INDEX(Holiday!$E:$E,ROW(),1))</f>
        <v>40544</v>
      </c>
    </row>
    <row r="12" spans="1:28" ht="18.2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307"/>
      <c r="K12" s="79">
        <f>Q11+1</f>
        <v>41028</v>
      </c>
      <c r="L12" s="82">
        <f t="shared" ref="L12:Q12" si="4">K12+1</f>
        <v>41029</v>
      </c>
      <c r="M12" s="82">
        <f t="shared" si="4"/>
        <v>41030</v>
      </c>
      <c r="N12" s="82">
        <f t="shared" si="4"/>
        <v>41031</v>
      </c>
      <c r="O12" s="82">
        <f t="shared" si="4"/>
        <v>41032</v>
      </c>
      <c r="P12" s="82">
        <f t="shared" si="4"/>
        <v>41033</v>
      </c>
      <c r="Q12" s="76">
        <f t="shared" si="4"/>
        <v>41034</v>
      </c>
      <c r="R12" s="73"/>
      <c r="S12" s="73"/>
      <c r="T12" s="73"/>
      <c r="U12" s="73"/>
      <c r="V12" s="73"/>
      <c r="W12" s="73"/>
      <c r="X12" s="73"/>
      <c r="Y12" s="73"/>
      <c r="Z12" s="73"/>
      <c r="AB12" s="1">
        <f ca="1">IF(INDEX(Holiday!$E:$E,ROW(),1)=0,"",INDEX(Holiday!$E:$E,ROW(),1))</f>
        <v>40545</v>
      </c>
    </row>
    <row r="13" spans="1:28" ht="18.2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308"/>
      <c r="K13" s="80">
        <f>Q12+1</f>
        <v>41035</v>
      </c>
      <c r="L13" s="83">
        <f t="shared" ref="L13:Q13" si="5">K13+1</f>
        <v>41036</v>
      </c>
      <c r="M13" s="83">
        <f t="shared" si="5"/>
        <v>41037</v>
      </c>
      <c r="N13" s="83">
        <f t="shared" si="5"/>
        <v>41038</v>
      </c>
      <c r="O13" s="83">
        <f t="shared" si="5"/>
        <v>41039</v>
      </c>
      <c r="P13" s="83">
        <f t="shared" si="5"/>
        <v>41040</v>
      </c>
      <c r="Q13" s="77">
        <f t="shared" si="5"/>
        <v>41041</v>
      </c>
      <c r="R13" s="73"/>
      <c r="S13" s="73"/>
      <c r="T13" s="73"/>
      <c r="U13" s="73"/>
      <c r="V13" s="73"/>
      <c r="W13" s="73"/>
      <c r="X13" s="73"/>
      <c r="Y13" s="73"/>
      <c r="Z13" s="73"/>
      <c r="AB13" s="1">
        <f ca="1">IF(INDEX(Holiday!$E:$E,ROW(),1)=0,"",INDEX(Holiday!$E:$E,ROW(),1))</f>
        <v>40546</v>
      </c>
    </row>
    <row r="14" spans="1:28" ht="18.2" customHeight="1" thickTop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305">
        <f>DATE(YEAR(J8),MONTH(J8)+1,1)</f>
        <v>41030</v>
      </c>
      <c r="K14" s="78">
        <f>DATE(YEAR(J14),MONTH(J14),1)-WEEKDAY(DATE(YEAR(J14),MONTH(J14),1))+1</f>
        <v>41028</v>
      </c>
      <c r="L14" s="81">
        <f t="shared" ref="L14:Q14" si="6">K14+1</f>
        <v>41029</v>
      </c>
      <c r="M14" s="81">
        <f t="shared" si="6"/>
        <v>41030</v>
      </c>
      <c r="N14" s="81">
        <f t="shared" si="6"/>
        <v>41031</v>
      </c>
      <c r="O14" s="81">
        <f t="shared" si="6"/>
        <v>41032</v>
      </c>
      <c r="P14" s="81">
        <f t="shared" si="6"/>
        <v>41033</v>
      </c>
      <c r="Q14" s="75">
        <f t="shared" si="6"/>
        <v>41034</v>
      </c>
      <c r="R14" s="73"/>
      <c r="S14" s="73"/>
      <c r="T14" s="73"/>
      <c r="U14" s="73"/>
      <c r="V14" s="73"/>
      <c r="W14" s="73"/>
      <c r="X14" s="73"/>
      <c r="Y14" s="73"/>
      <c r="Z14" s="73"/>
      <c r="AB14" s="1" t="str">
        <f ca="1">IF(INDEX(Holiday!$E:$E,ROW(),1)=0,"",INDEX(Holiday!$E:$E,ROW(),1))</f>
        <v/>
      </c>
    </row>
    <row r="15" spans="1:28" ht="18.2" customHeight="1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306"/>
      <c r="K15" s="79">
        <f>Q14+1</f>
        <v>41035</v>
      </c>
      <c r="L15" s="82">
        <f t="shared" ref="L15:Q15" si="7">K15+1</f>
        <v>41036</v>
      </c>
      <c r="M15" s="82">
        <f t="shared" si="7"/>
        <v>41037</v>
      </c>
      <c r="N15" s="82">
        <f t="shared" si="7"/>
        <v>41038</v>
      </c>
      <c r="O15" s="82">
        <f t="shared" si="7"/>
        <v>41039</v>
      </c>
      <c r="P15" s="82">
        <f t="shared" si="7"/>
        <v>41040</v>
      </c>
      <c r="Q15" s="76">
        <f t="shared" si="7"/>
        <v>41041</v>
      </c>
      <c r="R15" s="73"/>
      <c r="S15" s="73"/>
      <c r="T15" s="73"/>
      <c r="U15" s="73"/>
      <c r="V15" s="73"/>
      <c r="W15" s="73"/>
      <c r="X15" s="73"/>
      <c r="Y15" s="73"/>
      <c r="Z15" s="73"/>
      <c r="AB15" s="1">
        <f ca="1">IF(INDEX(Holiday!$E:$E,ROW(),1)=0,"",INDEX(Holiday!$E:$E,ROW(),1))</f>
        <v>40553</v>
      </c>
    </row>
    <row r="16" spans="1:28" ht="18.2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307">
        <f>J14</f>
        <v>41030</v>
      </c>
      <c r="K16" s="79">
        <f>Q15+1</f>
        <v>41042</v>
      </c>
      <c r="L16" s="82">
        <f t="shared" ref="L16:Q16" si="8">K16+1</f>
        <v>41043</v>
      </c>
      <c r="M16" s="82">
        <f t="shared" si="8"/>
        <v>41044</v>
      </c>
      <c r="N16" s="82">
        <f t="shared" si="8"/>
        <v>41045</v>
      </c>
      <c r="O16" s="82">
        <f t="shared" si="8"/>
        <v>41046</v>
      </c>
      <c r="P16" s="82">
        <f t="shared" si="8"/>
        <v>41047</v>
      </c>
      <c r="Q16" s="76">
        <f t="shared" si="8"/>
        <v>41048</v>
      </c>
      <c r="R16" s="73"/>
      <c r="S16" s="73"/>
      <c r="T16" s="73"/>
      <c r="U16" s="73"/>
      <c r="V16" s="73"/>
      <c r="W16" s="73"/>
      <c r="X16" s="73"/>
      <c r="Y16" s="73"/>
      <c r="Z16" s="73"/>
      <c r="AB16" s="1" t="str">
        <f ca="1">IF(INDEX(Holiday!$E:$E,ROW(),1)=0,"",INDEX(Holiday!$E:$E,ROW(),1))</f>
        <v/>
      </c>
    </row>
    <row r="17" spans="1:28" ht="12.95" customHeight="1" thickTop="1" x14ac:dyDescent="0.15">
      <c r="A17" s="73"/>
      <c r="B17" s="305">
        <f>DATE(YEAR(R5),MONTH(R5),1)</f>
        <v>40909</v>
      </c>
      <c r="C17" s="78">
        <f>DATE(YEAR(B17),MONTH(B17),1)-WEEKDAY(DATE(YEAR(B17),MONTH(B17),1))+1</f>
        <v>40909</v>
      </c>
      <c r="D17" s="81">
        <f t="shared" ref="D17:I20" si="9">C17+1</f>
        <v>40910</v>
      </c>
      <c r="E17" s="81">
        <f t="shared" si="9"/>
        <v>40911</v>
      </c>
      <c r="F17" s="81">
        <f t="shared" si="9"/>
        <v>40912</v>
      </c>
      <c r="G17" s="81">
        <f t="shared" si="9"/>
        <v>40913</v>
      </c>
      <c r="H17" s="81">
        <f t="shared" si="9"/>
        <v>40914</v>
      </c>
      <c r="I17" s="75">
        <f t="shared" si="9"/>
        <v>40915</v>
      </c>
      <c r="J17" s="307"/>
      <c r="K17" s="79">
        <f>Q16+1</f>
        <v>41049</v>
      </c>
      <c r="L17" s="82">
        <f t="shared" ref="L17:Q17" si="10">K17+1</f>
        <v>41050</v>
      </c>
      <c r="M17" s="82">
        <f t="shared" si="10"/>
        <v>41051</v>
      </c>
      <c r="N17" s="82">
        <f t="shared" si="10"/>
        <v>41052</v>
      </c>
      <c r="O17" s="82">
        <f t="shared" si="10"/>
        <v>41053</v>
      </c>
      <c r="P17" s="82">
        <f t="shared" si="10"/>
        <v>41054</v>
      </c>
      <c r="Q17" s="76">
        <f t="shared" si="10"/>
        <v>41055</v>
      </c>
      <c r="R17" s="305">
        <f>DATE(YEAR(J38),MONTH(J38)+1,1)</f>
        <v>41183</v>
      </c>
      <c r="S17" s="78">
        <f>DATE(YEAR(R17),MONTH(R17),1)-WEEKDAY(DATE(YEAR(R17),MONTH(R17),1))+1</f>
        <v>41182</v>
      </c>
      <c r="T17" s="81">
        <f t="shared" ref="T17:Y17" si="11">S17+1</f>
        <v>41183</v>
      </c>
      <c r="U17" s="81">
        <f t="shared" si="11"/>
        <v>41184</v>
      </c>
      <c r="V17" s="81">
        <f t="shared" si="11"/>
        <v>41185</v>
      </c>
      <c r="W17" s="81">
        <f t="shared" si="11"/>
        <v>41186</v>
      </c>
      <c r="X17" s="81">
        <f t="shared" si="11"/>
        <v>41187</v>
      </c>
      <c r="Y17" s="75">
        <f t="shared" si="11"/>
        <v>41188</v>
      </c>
      <c r="Z17" s="73"/>
      <c r="AB17" s="1">
        <f ca="1">IF(INDEX(Holiday!$E:$E,ROW(),1)=0,"",INDEX(Holiday!$E:$E,ROW(),1))</f>
        <v>40585</v>
      </c>
    </row>
    <row r="18" spans="1:28" ht="12.95" customHeight="1" x14ac:dyDescent="0.15">
      <c r="A18" s="73"/>
      <c r="B18" s="306"/>
      <c r="C18" s="79">
        <f>I17+1</f>
        <v>40916</v>
      </c>
      <c r="D18" s="82">
        <f t="shared" si="9"/>
        <v>40917</v>
      </c>
      <c r="E18" s="82">
        <f t="shared" si="9"/>
        <v>40918</v>
      </c>
      <c r="F18" s="82">
        <f t="shared" si="9"/>
        <v>40919</v>
      </c>
      <c r="G18" s="82">
        <f t="shared" si="9"/>
        <v>40920</v>
      </c>
      <c r="H18" s="82">
        <f t="shared" si="9"/>
        <v>40921</v>
      </c>
      <c r="I18" s="76">
        <f t="shared" si="9"/>
        <v>40922</v>
      </c>
      <c r="J18" s="307"/>
      <c r="K18" s="79">
        <f>Q17+1</f>
        <v>41056</v>
      </c>
      <c r="L18" s="82">
        <f t="shared" ref="L18:Q18" si="12">K18+1</f>
        <v>41057</v>
      </c>
      <c r="M18" s="82">
        <f t="shared" si="12"/>
        <v>41058</v>
      </c>
      <c r="N18" s="82">
        <f t="shared" si="12"/>
        <v>41059</v>
      </c>
      <c r="O18" s="82">
        <f t="shared" si="12"/>
        <v>41060</v>
      </c>
      <c r="P18" s="82">
        <f t="shared" si="12"/>
        <v>41061</v>
      </c>
      <c r="Q18" s="76">
        <f t="shared" si="12"/>
        <v>41062</v>
      </c>
      <c r="R18" s="306"/>
      <c r="S18" s="79">
        <f>Y17+1</f>
        <v>41189</v>
      </c>
      <c r="T18" s="82">
        <f t="shared" ref="T18:Y18" si="13">S18+1</f>
        <v>41190</v>
      </c>
      <c r="U18" s="82">
        <f t="shared" si="13"/>
        <v>41191</v>
      </c>
      <c r="V18" s="82">
        <f t="shared" si="13"/>
        <v>41192</v>
      </c>
      <c r="W18" s="82">
        <f t="shared" si="13"/>
        <v>41193</v>
      </c>
      <c r="X18" s="82">
        <f t="shared" si="13"/>
        <v>41194</v>
      </c>
      <c r="Y18" s="76">
        <f t="shared" si="13"/>
        <v>41195</v>
      </c>
      <c r="Z18" s="73"/>
      <c r="AB18" s="1" t="str">
        <f ca="1">IF(INDEX(Holiday!$E:$E,ROW(),1)=0,"",INDEX(Holiday!$E:$E,ROW(),1))</f>
        <v/>
      </c>
    </row>
    <row r="19" spans="1:28" ht="12.95" customHeight="1" thickBot="1" x14ac:dyDescent="0.2">
      <c r="A19" s="73"/>
      <c r="B19" s="307">
        <f>B17</f>
        <v>40909</v>
      </c>
      <c r="C19" s="79">
        <f>I18+1</f>
        <v>40923</v>
      </c>
      <c r="D19" s="82">
        <f t="shared" si="9"/>
        <v>40924</v>
      </c>
      <c r="E19" s="82">
        <f t="shared" si="9"/>
        <v>40925</v>
      </c>
      <c r="F19" s="82">
        <f t="shared" si="9"/>
        <v>40926</v>
      </c>
      <c r="G19" s="82">
        <f t="shared" si="9"/>
        <v>40927</v>
      </c>
      <c r="H19" s="82">
        <f t="shared" si="9"/>
        <v>40928</v>
      </c>
      <c r="I19" s="76">
        <f t="shared" si="9"/>
        <v>40929</v>
      </c>
      <c r="J19" s="308"/>
      <c r="K19" s="80">
        <f>Q18+1</f>
        <v>41063</v>
      </c>
      <c r="L19" s="83">
        <f t="shared" ref="L19:Q19" si="14">K19+1</f>
        <v>41064</v>
      </c>
      <c r="M19" s="83">
        <f t="shared" si="14"/>
        <v>41065</v>
      </c>
      <c r="N19" s="83">
        <f t="shared" si="14"/>
        <v>41066</v>
      </c>
      <c r="O19" s="83">
        <f t="shared" si="14"/>
        <v>41067</v>
      </c>
      <c r="P19" s="83">
        <f t="shared" si="14"/>
        <v>41068</v>
      </c>
      <c r="Q19" s="77">
        <f t="shared" si="14"/>
        <v>41069</v>
      </c>
      <c r="R19" s="307">
        <f>R17</f>
        <v>41183</v>
      </c>
      <c r="S19" s="79">
        <f>Y18+1</f>
        <v>41196</v>
      </c>
      <c r="T19" s="82">
        <f t="shared" ref="T19:Y19" si="15">S19+1</f>
        <v>41197</v>
      </c>
      <c r="U19" s="82">
        <f t="shared" si="15"/>
        <v>41198</v>
      </c>
      <c r="V19" s="82">
        <f t="shared" si="15"/>
        <v>41199</v>
      </c>
      <c r="W19" s="82">
        <f t="shared" si="15"/>
        <v>41200</v>
      </c>
      <c r="X19" s="82">
        <f t="shared" si="15"/>
        <v>41201</v>
      </c>
      <c r="Y19" s="76">
        <f t="shared" si="15"/>
        <v>41202</v>
      </c>
      <c r="Z19" s="73"/>
      <c r="AB19" s="1">
        <f ca="1">IF(INDEX(Holiday!$E:$E,ROW(),1)=0,"",INDEX(Holiday!$E:$E,ROW(),1))</f>
        <v>40623</v>
      </c>
    </row>
    <row r="20" spans="1:28" ht="12.95" customHeight="1" thickTop="1" x14ac:dyDescent="0.15">
      <c r="A20" s="73"/>
      <c r="B20" s="307"/>
      <c r="C20" s="79">
        <f>I19+1</f>
        <v>40930</v>
      </c>
      <c r="D20" s="82">
        <f t="shared" si="9"/>
        <v>40931</v>
      </c>
      <c r="E20" s="82">
        <f t="shared" si="9"/>
        <v>40932</v>
      </c>
      <c r="F20" s="82">
        <f t="shared" si="9"/>
        <v>40933</v>
      </c>
      <c r="G20" s="82">
        <f t="shared" si="9"/>
        <v>40934</v>
      </c>
      <c r="H20" s="82">
        <f t="shared" si="9"/>
        <v>40935</v>
      </c>
      <c r="I20" s="76">
        <f t="shared" si="9"/>
        <v>40936</v>
      </c>
      <c r="J20" s="305">
        <f>DATE(YEAR(J14),MONTH(J14)+1,1)</f>
        <v>41061</v>
      </c>
      <c r="K20" s="78">
        <f>DATE(YEAR(J20),MONTH(J20),1)-WEEKDAY(DATE(YEAR(J20),MONTH(J20),1))+1</f>
        <v>41056</v>
      </c>
      <c r="L20" s="81">
        <f t="shared" ref="L20:Q20" si="16">K20+1</f>
        <v>41057</v>
      </c>
      <c r="M20" s="81">
        <f t="shared" si="16"/>
        <v>41058</v>
      </c>
      <c r="N20" s="81">
        <f t="shared" si="16"/>
        <v>41059</v>
      </c>
      <c r="O20" s="81">
        <f t="shared" si="16"/>
        <v>41060</v>
      </c>
      <c r="P20" s="81">
        <f t="shared" si="16"/>
        <v>41061</v>
      </c>
      <c r="Q20" s="75">
        <f t="shared" si="16"/>
        <v>41062</v>
      </c>
      <c r="R20" s="307"/>
      <c r="S20" s="79">
        <f>Y19+1</f>
        <v>41203</v>
      </c>
      <c r="T20" s="82">
        <f t="shared" ref="T20:Y20" si="17">S20+1</f>
        <v>41204</v>
      </c>
      <c r="U20" s="82">
        <f t="shared" si="17"/>
        <v>41205</v>
      </c>
      <c r="V20" s="82">
        <f t="shared" si="17"/>
        <v>41206</v>
      </c>
      <c r="W20" s="82">
        <f t="shared" si="17"/>
        <v>41207</v>
      </c>
      <c r="X20" s="82">
        <f t="shared" si="17"/>
        <v>41208</v>
      </c>
      <c r="Y20" s="76">
        <f t="shared" si="17"/>
        <v>41209</v>
      </c>
      <c r="Z20" s="73"/>
      <c r="AB20" s="1" t="str">
        <f ca="1">IF(INDEX(Holiday!$E:$E,ROW(),1)=0,"",INDEX(Holiday!$E:$E,ROW(),1))</f>
        <v/>
      </c>
    </row>
    <row r="21" spans="1:28" ht="12.95" customHeight="1" x14ac:dyDescent="0.15">
      <c r="A21" s="73"/>
      <c r="B21" s="307"/>
      <c r="C21" s="79">
        <f>I20+1</f>
        <v>40937</v>
      </c>
      <c r="D21" s="82">
        <f t="shared" ref="D21:I21" si="18">C21+1</f>
        <v>40938</v>
      </c>
      <c r="E21" s="82">
        <f t="shared" si="18"/>
        <v>40939</v>
      </c>
      <c r="F21" s="82">
        <f t="shared" si="18"/>
        <v>40940</v>
      </c>
      <c r="G21" s="82">
        <f t="shared" si="18"/>
        <v>40941</v>
      </c>
      <c r="H21" s="82">
        <f t="shared" si="18"/>
        <v>40942</v>
      </c>
      <c r="I21" s="76">
        <f t="shared" si="18"/>
        <v>40943</v>
      </c>
      <c r="J21" s="306"/>
      <c r="K21" s="79">
        <f>Q20+1</f>
        <v>41063</v>
      </c>
      <c r="L21" s="82">
        <f t="shared" ref="L21:Q21" si="19">K21+1</f>
        <v>41064</v>
      </c>
      <c r="M21" s="82">
        <f t="shared" si="19"/>
        <v>41065</v>
      </c>
      <c r="N21" s="82">
        <f t="shared" si="19"/>
        <v>41066</v>
      </c>
      <c r="O21" s="82">
        <f t="shared" si="19"/>
        <v>41067</v>
      </c>
      <c r="P21" s="82">
        <f t="shared" si="19"/>
        <v>41068</v>
      </c>
      <c r="Q21" s="76">
        <f t="shared" si="19"/>
        <v>41069</v>
      </c>
      <c r="R21" s="307"/>
      <c r="S21" s="79">
        <f>Y20+1</f>
        <v>41210</v>
      </c>
      <c r="T21" s="82">
        <f t="shared" ref="T21:Y21" si="20">S21+1</f>
        <v>41211</v>
      </c>
      <c r="U21" s="82">
        <f t="shared" si="20"/>
        <v>41212</v>
      </c>
      <c r="V21" s="82">
        <f t="shared" si="20"/>
        <v>41213</v>
      </c>
      <c r="W21" s="82">
        <f t="shared" si="20"/>
        <v>41214</v>
      </c>
      <c r="X21" s="82">
        <f t="shared" si="20"/>
        <v>41215</v>
      </c>
      <c r="Y21" s="76">
        <f t="shared" si="20"/>
        <v>41216</v>
      </c>
      <c r="Z21" s="73"/>
      <c r="AB21" s="1">
        <f ca="1">IF(INDEX(Holiday!$E:$E,ROW(),1)=0,"",INDEX(Holiday!$E:$E,ROW(),1))</f>
        <v>40662</v>
      </c>
    </row>
    <row r="22" spans="1:28" ht="12.95" customHeight="1" thickBot="1" x14ac:dyDescent="0.2">
      <c r="A22" s="73"/>
      <c r="B22" s="308"/>
      <c r="C22" s="80">
        <f>I21+1</f>
        <v>40944</v>
      </c>
      <c r="D22" s="83">
        <f t="shared" ref="D22:I22" si="21">C22+1</f>
        <v>40945</v>
      </c>
      <c r="E22" s="83">
        <f t="shared" si="21"/>
        <v>40946</v>
      </c>
      <c r="F22" s="83">
        <f t="shared" si="21"/>
        <v>40947</v>
      </c>
      <c r="G22" s="83">
        <f t="shared" si="21"/>
        <v>40948</v>
      </c>
      <c r="H22" s="83">
        <f t="shared" si="21"/>
        <v>40949</v>
      </c>
      <c r="I22" s="77">
        <f t="shared" si="21"/>
        <v>40950</v>
      </c>
      <c r="J22" s="307">
        <f>J20</f>
        <v>41061</v>
      </c>
      <c r="K22" s="79">
        <f>Q21+1</f>
        <v>41070</v>
      </c>
      <c r="L22" s="82">
        <f t="shared" ref="L22:Q22" si="22">K22+1</f>
        <v>41071</v>
      </c>
      <c r="M22" s="82">
        <f t="shared" si="22"/>
        <v>41072</v>
      </c>
      <c r="N22" s="82">
        <f t="shared" si="22"/>
        <v>41073</v>
      </c>
      <c r="O22" s="82">
        <f t="shared" si="22"/>
        <v>41074</v>
      </c>
      <c r="P22" s="82">
        <f t="shared" si="22"/>
        <v>41075</v>
      </c>
      <c r="Q22" s="76">
        <f t="shared" si="22"/>
        <v>41076</v>
      </c>
      <c r="R22" s="308"/>
      <c r="S22" s="80">
        <f>Y21+1</f>
        <v>41217</v>
      </c>
      <c r="T22" s="83">
        <f t="shared" ref="T22:Y22" si="23">S22+1</f>
        <v>41218</v>
      </c>
      <c r="U22" s="83">
        <f t="shared" si="23"/>
        <v>41219</v>
      </c>
      <c r="V22" s="83">
        <f t="shared" si="23"/>
        <v>41220</v>
      </c>
      <c r="W22" s="83">
        <f t="shared" si="23"/>
        <v>41221</v>
      </c>
      <c r="X22" s="83">
        <f t="shared" si="23"/>
        <v>41222</v>
      </c>
      <c r="Y22" s="77">
        <f t="shared" si="23"/>
        <v>41223</v>
      </c>
      <c r="Z22" s="73"/>
      <c r="AB22" s="1" t="str">
        <f ca="1">IF(INDEX(Holiday!$E:$E,ROW(),1)=0,"",INDEX(Holiday!$E:$E,ROW(),1))</f>
        <v/>
      </c>
    </row>
    <row r="23" spans="1:28" ht="12.95" customHeight="1" thickTop="1" x14ac:dyDescent="0.15">
      <c r="A23" s="73"/>
      <c r="B23" s="305">
        <f>DATE(YEAR(B17),MONTH(B17)+1,1)</f>
        <v>40940</v>
      </c>
      <c r="C23" s="78">
        <f>DATE(YEAR(B23),MONTH(B23),1)-WEEKDAY(DATE(YEAR(B23),MONTH(B23),1))+1</f>
        <v>40937</v>
      </c>
      <c r="D23" s="81">
        <f t="shared" ref="D23:I23" si="24">C23+1</f>
        <v>40938</v>
      </c>
      <c r="E23" s="81">
        <f t="shared" si="24"/>
        <v>40939</v>
      </c>
      <c r="F23" s="81">
        <f t="shared" si="24"/>
        <v>40940</v>
      </c>
      <c r="G23" s="81">
        <f t="shared" si="24"/>
        <v>40941</v>
      </c>
      <c r="H23" s="81">
        <f t="shared" si="24"/>
        <v>40942</v>
      </c>
      <c r="I23" s="75">
        <f t="shared" si="24"/>
        <v>40943</v>
      </c>
      <c r="J23" s="307"/>
      <c r="K23" s="79">
        <f>Q22+1</f>
        <v>41077</v>
      </c>
      <c r="L23" s="82">
        <f t="shared" ref="L23:Q23" si="25">K23+1</f>
        <v>41078</v>
      </c>
      <c r="M23" s="82">
        <f t="shared" si="25"/>
        <v>41079</v>
      </c>
      <c r="N23" s="82">
        <f t="shared" si="25"/>
        <v>41080</v>
      </c>
      <c r="O23" s="82">
        <f t="shared" si="25"/>
        <v>41081</v>
      </c>
      <c r="P23" s="82">
        <f t="shared" si="25"/>
        <v>41082</v>
      </c>
      <c r="Q23" s="76">
        <f t="shared" si="25"/>
        <v>41083</v>
      </c>
      <c r="R23" s="305">
        <f>DATE(YEAR(R17),MONTH(R17)+1,1)</f>
        <v>41214</v>
      </c>
      <c r="S23" s="78">
        <f>DATE(YEAR(R23),MONTH(R23),1)-WEEKDAY(DATE(YEAR(R23),MONTH(R23),1))+1</f>
        <v>41210</v>
      </c>
      <c r="T23" s="81">
        <f t="shared" ref="T23:Y23" si="26">S23+1</f>
        <v>41211</v>
      </c>
      <c r="U23" s="81">
        <f t="shared" si="26"/>
        <v>41212</v>
      </c>
      <c r="V23" s="81">
        <f t="shared" si="26"/>
        <v>41213</v>
      </c>
      <c r="W23" s="81">
        <f t="shared" si="26"/>
        <v>41214</v>
      </c>
      <c r="X23" s="81">
        <f t="shared" si="26"/>
        <v>41215</v>
      </c>
      <c r="Y23" s="75">
        <f t="shared" si="26"/>
        <v>41216</v>
      </c>
      <c r="Z23" s="73"/>
      <c r="AB23" s="1" t="str">
        <f ca="1">IF(INDEX(Holiday!$E:$E,ROW(),1)=0,"",INDEX(Holiday!$E:$E,ROW(),1))</f>
        <v/>
      </c>
    </row>
    <row r="24" spans="1:28" ht="12.95" customHeight="1" x14ac:dyDescent="0.15">
      <c r="A24" s="73"/>
      <c r="B24" s="306"/>
      <c r="C24" s="79">
        <f>I23+1</f>
        <v>40944</v>
      </c>
      <c r="D24" s="82">
        <f t="shared" ref="D24:I24" si="27">C24+1</f>
        <v>40945</v>
      </c>
      <c r="E24" s="82">
        <f t="shared" si="27"/>
        <v>40946</v>
      </c>
      <c r="F24" s="82">
        <f t="shared" si="27"/>
        <v>40947</v>
      </c>
      <c r="G24" s="82">
        <f t="shared" si="27"/>
        <v>40948</v>
      </c>
      <c r="H24" s="82">
        <f t="shared" si="27"/>
        <v>40949</v>
      </c>
      <c r="I24" s="76">
        <f t="shared" si="27"/>
        <v>40950</v>
      </c>
      <c r="J24" s="307"/>
      <c r="K24" s="79">
        <f>Q23+1</f>
        <v>41084</v>
      </c>
      <c r="L24" s="82">
        <f t="shared" ref="L24:Q24" si="28">K24+1</f>
        <v>41085</v>
      </c>
      <c r="M24" s="82">
        <f t="shared" si="28"/>
        <v>41086</v>
      </c>
      <c r="N24" s="82">
        <f t="shared" si="28"/>
        <v>41087</v>
      </c>
      <c r="O24" s="82">
        <f t="shared" si="28"/>
        <v>41088</v>
      </c>
      <c r="P24" s="82">
        <f t="shared" si="28"/>
        <v>41089</v>
      </c>
      <c r="Q24" s="76">
        <f t="shared" si="28"/>
        <v>41090</v>
      </c>
      <c r="R24" s="306"/>
      <c r="S24" s="79">
        <f>Y23+1</f>
        <v>41217</v>
      </c>
      <c r="T24" s="82">
        <f t="shared" ref="T24:Y24" si="29">S24+1</f>
        <v>41218</v>
      </c>
      <c r="U24" s="82">
        <f t="shared" si="29"/>
        <v>41219</v>
      </c>
      <c r="V24" s="82">
        <f t="shared" si="29"/>
        <v>41220</v>
      </c>
      <c r="W24" s="82">
        <f t="shared" si="29"/>
        <v>41221</v>
      </c>
      <c r="X24" s="82">
        <f t="shared" si="29"/>
        <v>41222</v>
      </c>
      <c r="Y24" s="76">
        <f t="shared" si="29"/>
        <v>41223</v>
      </c>
      <c r="Z24" s="73"/>
      <c r="AB24" s="1">
        <f ca="1">IF(INDEX(Holiday!$E:$E,ROW(),1)=0,"",INDEX(Holiday!$E:$E,ROW(),1))</f>
        <v>40666</v>
      </c>
    </row>
    <row r="25" spans="1:28" ht="12.95" customHeight="1" thickBot="1" x14ac:dyDescent="0.2">
      <c r="A25" s="73"/>
      <c r="B25" s="307">
        <f>B23</f>
        <v>40940</v>
      </c>
      <c r="C25" s="79">
        <f>I24+1</f>
        <v>40951</v>
      </c>
      <c r="D25" s="82">
        <f t="shared" ref="D25:I25" si="30">C25+1</f>
        <v>40952</v>
      </c>
      <c r="E25" s="82">
        <f t="shared" si="30"/>
        <v>40953</v>
      </c>
      <c r="F25" s="82">
        <f t="shared" si="30"/>
        <v>40954</v>
      </c>
      <c r="G25" s="82">
        <f t="shared" si="30"/>
        <v>40955</v>
      </c>
      <c r="H25" s="82">
        <f t="shared" si="30"/>
        <v>40956</v>
      </c>
      <c r="I25" s="76">
        <f t="shared" si="30"/>
        <v>40957</v>
      </c>
      <c r="J25" s="308"/>
      <c r="K25" s="80">
        <f>Q24+1</f>
        <v>41091</v>
      </c>
      <c r="L25" s="83">
        <f t="shared" ref="L25:Q25" si="31">K25+1</f>
        <v>41092</v>
      </c>
      <c r="M25" s="83">
        <f t="shared" si="31"/>
        <v>41093</v>
      </c>
      <c r="N25" s="83">
        <f t="shared" si="31"/>
        <v>41094</v>
      </c>
      <c r="O25" s="83">
        <f t="shared" si="31"/>
        <v>41095</v>
      </c>
      <c r="P25" s="83">
        <f t="shared" si="31"/>
        <v>41096</v>
      </c>
      <c r="Q25" s="77">
        <f t="shared" si="31"/>
        <v>41097</v>
      </c>
      <c r="R25" s="307">
        <f>R23</f>
        <v>41214</v>
      </c>
      <c r="S25" s="79">
        <f>Y24+1</f>
        <v>41224</v>
      </c>
      <c r="T25" s="82">
        <f t="shared" ref="T25:Y25" si="32">S25+1</f>
        <v>41225</v>
      </c>
      <c r="U25" s="82">
        <f t="shared" si="32"/>
        <v>41226</v>
      </c>
      <c r="V25" s="82">
        <f t="shared" si="32"/>
        <v>41227</v>
      </c>
      <c r="W25" s="82">
        <f t="shared" si="32"/>
        <v>41228</v>
      </c>
      <c r="X25" s="82">
        <f t="shared" si="32"/>
        <v>41229</v>
      </c>
      <c r="Y25" s="76">
        <f t="shared" si="32"/>
        <v>41230</v>
      </c>
      <c r="Z25" s="73"/>
      <c r="AB25" s="1">
        <f ca="1">IF(INDEX(Holiday!$E:$E,ROW(),1)=0,"",INDEX(Holiday!$E:$E,ROW(),1))</f>
        <v>40667</v>
      </c>
    </row>
    <row r="26" spans="1:28" ht="12.95" customHeight="1" thickTop="1" x14ac:dyDescent="0.15">
      <c r="A26" s="73"/>
      <c r="B26" s="307"/>
      <c r="C26" s="79">
        <f>I25+1</f>
        <v>40958</v>
      </c>
      <c r="D26" s="82">
        <f t="shared" ref="D26:I26" si="33">C26+1</f>
        <v>40959</v>
      </c>
      <c r="E26" s="82">
        <f t="shared" si="33"/>
        <v>40960</v>
      </c>
      <c r="F26" s="82">
        <f t="shared" si="33"/>
        <v>40961</v>
      </c>
      <c r="G26" s="82">
        <f t="shared" si="33"/>
        <v>40962</v>
      </c>
      <c r="H26" s="82">
        <f t="shared" si="33"/>
        <v>40963</v>
      </c>
      <c r="I26" s="76">
        <f t="shared" si="33"/>
        <v>40964</v>
      </c>
      <c r="J26" s="305">
        <f>DATE(YEAR(J20),MONTH(J20)+1,1)</f>
        <v>41091</v>
      </c>
      <c r="K26" s="78">
        <f>DATE(YEAR(J26),MONTH(J26),1)-WEEKDAY(DATE(YEAR(J26),MONTH(J26),1))+1</f>
        <v>41091</v>
      </c>
      <c r="L26" s="81">
        <f t="shared" ref="L26:Q26" si="34">K26+1</f>
        <v>41092</v>
      </c>
      <c r="M26" s="81">
        <f t="shared" si="34"/>
        <v>41093</v>
      </c>
      <c r="N26" s="81">
        <f t="shared" si="34"/>
        <v>41094</v>
      </c>
      <c r="O26" s="81">
        <f t="shared" si="34"/>
        <v>41095</v>
      </c>
      <c r="P26" s="81">
        <f t="shared" si="34"/>
        <v>41096</v>
      </c>
      <c r="Q26" s="75">
        <f t="shared" si="34"/>
        <v>41097</v>
      </c>
      <c r="R26" s="307"/>
      <c r="S26" s="79">
        <f>Y25+1</f>
        <v>41231</v>
      </c>
      <c r="T26" s="82">
        <f t="shared" ref="T26:Y26" si="35">S26+1</f>
        <v>41232</v>
      </c>
      <c r="U26" s="82">
        <f t="shared" si="35"/>
        <v>41233</v>
      </c>
      <c r="V26" s="82">
        <f t="shared" si="35"/>
        <v>41234</v>
      </c>
      <c r="W26" s="82">
        <f t="shared" si="35"/>
        <v>41235</v>
      </c>
      <c r="X26" s="82">
        <f t="shared" si="35"/>
        <v>41236</v>
      </c>
      <c r="Y26" s="76">
        <f t="shared" si="35"/>
        <v>41237</v>
      </c>
      <c r="Z26" s="73"/>
      <c r="AB26" s="1">
        <f ca="1">IF(INDEX(Holiday!$E:$E,ROW(),1)=0,"",INDEX(Holiday!$E:$E,ROW(),1))</f>
        <v>40668</v>
      </c>
    </row>
    <row r="27" spans="1:28" ht="12.95" customHeight="1" x14ac:dyDescent="0.15">
      <c r="A27" s="73"/>
      <c r="B27" s="307"/>
      <c r="C27" s="79">
        <f>I26+1</f>
        <v>40965</v>
      </c>
      <c r="D27" s="82">
        <f t="shared" ref="D27:I27" si="36">C27+1</f>
        <v>40966</v>
      </c>
      <c r="E27" s="82">
        <f t="shared" si="36"/>
        <v>40967</v>
      </c>
      <c r="F27" s="82">
        <f t="shared" si="36"/>
        <v>40968</v>
      </c>
      <c r="G27" s="82">
        <f t="shared" si="36"/>
        <v>40969</v>
      </c>
      <c r="H27" s="82">
        <f t="shared" si="36"/>
        <v>40970</v>
      </c>
      <c r="I27" s="76">
        <f t="shared" si="36"/>
        <v>40971</v>
      </c>
      <c r="J27" s="306"/>
      <c r="K27" s="79">
        <f>Q26+1</f>
        <v>41098</v>
      </c>
      <c r="L27" s="82">
        <f t="shared" ref="L27:Q27" si="37">K27+1</f>
        <v>41099</v>
      </c>
      <c r="M27" s="82">
        <f t="shared" si="37"/>
        <v>41100</v>
      </c>
      <c r="N27" s="82">
        <f t="shared" si="37"/>
        <v>41101</v>
      </c>
      <c r="O27" s="82">
        <f t="shared" si="37"/>
        <v>41102</v>
      </c>
      <c r="P27" s="82">
        <f t="shared" si="37"/>
        <v>41103</v>
      </c>
      <c r="Q27" s="76">
        <f t="shared" si="37"/>
        <v>41104</v>
      </c>
      <c r="R27" s="307"/>
      <c r="S27" s="79">
        <f>Y26+1</f>
        <v>41238</v>
      </c>
      <c r="T27" s="82">
        <f t="shared" ref="T27:Y27" si="38">S27+1</f>
        <v>41239</v>
      </c>
      <c r="U27" s="82">
        <f t="shared" si="38"/>
        <v>41240</v>
      </c>
      <c r="V27" s="82">
        <f t="shared" si="38"/>
        <v>41241</v>
      </c>
      <c r="W27" s="82">
        <f t="shared" si="38"/>
        <v>41242</v>
      </c>
      <c r="X27" s="82">
        <f t="shared" si="38"/>
        <v>41243</v>
      </c>
      <c r="Y27" s="76">
        <f t="shared" si="38"/>
        <v>41244</v>
      </c>
      <c r="Z27" s="73"/>
      <c r="AB27" s="1" t="str">
        <f ca="1">IF(INDEX(Holiday!$E:$E,ROW(),1)=0,"",INDEX(Holiday!$E:$E,ROW(),1))</f>
        <v/>
      </c>
    </row>
    <row r="28" spans="1:28" ht="12.95" customHeight="1" thickBot="1" x14ac:dyDescent="0.2">
      <c r="A28" s="73"/>
      <c r="B28" s="308"/>
      <c r="C28" s="80">
        <f>I27+1</f>
        <v>40972</v>
      </c>
      <c r="D28" s="83">
        <f t="shared" ref="D28:I28" si="39">C28+1</f>
        <v>40973</v>
      </c>
      <c r="E28" s="83">
        <f t="shared" si="39"/>
        <v>40974</v>
      </c>
      <c r="F28" s="83">
        <f t="shared" si="39"/>
        <v>40975</v>
      </c>
      <c r="G28" s="83">
        <f t="shared" si="39"/>
        <v>40976</v>
      </c>
      <c r="H28" s="83">
        <f t="shared" si="39"/>
        <v>40977</v>
      </c>
      <c r="I28" s="77">
        <f t="shared" si="39"/>
        <v>40978</v>
      </c>
      <c r="J28" s="307">
        <f>J26</f>
        <v>41091</v>
      </c>
      <c r="K28" s="79">
        <f>Q27+1</f>
        <v>41105</v>
      </c>
      <c r="L28" s="82">
        <f t="shared" ref="L28:Q28" si="40">K28+1</f>
        <v>41106</v>
      </c>
      <c r="M28" s="82">
        <f t="shared" si="40"/>
        <v>41107</v>
      </c>
      <c r="N28" s="82">
        <f t="shared" si="40"/>
        <v>41108</v>
      </c>
      <c r="O28" s="82">
        <f t="shared" si="40"/>
        <v>41109</v>
      </c>
      <c r="P28" s="82">
        <f t="shared" si="40"/>
        <v>41110</v>
      </c>
      <c r="Q28" s="76">
        <f t="shared" si="40"/>
        <v>41111</v>
      </c>
      <c r="R28" s="308"/>
      <c r="S28" s="80">
        <f>Y27+1</f>
        <v>41245</v>
      </c>
      <c r="T28" s="83">
        <f t="shared" ref="T28:Y28" si="41">S28+1</f>
        <v>41246</v>
      </c>
      <c r="U28" s="83">
        <f t="shared" si="41"/>
        <v>41247</v>
      </c>
      <c r="V28" s="83">
        <f t="shared" si="41"/>
        <v>41248</v>
      </c>
      <c r="W28" s="83">
        <f t="shared" si="41"/>
        <v>41249</v>
      </c>
      <c r="X28" s="83">
        <f t="shared" si="41"/>
        <v>41250</v>
      </c>
      <c r="Y28" s="77">
        <f t="shared" si="41"/>
        <v>41251</v>
      </c>
      <c r="Z28" s="73"/>
      <c r="AB28" s="1">
        <f ca="1">IF(INDEX(Holiday!$E:$E,ROW(),1)=0,"",INDEX(Holiday!$E:$E,ROW(),1))</f>
        <v>40742</v>
      </c>
    </row>
    <row r="29" spans="1:28" ht="12.95" customHeight="1" thickTop="1" x14ac:dyDescent="0.15">
      <c r="A29" s="73"/>
      <c r="B29" s="305">
        <f>DATE(YEAR(B23),MONTH(B23)+1,1)</f>
        <v>40969</v>
      </c>
      <c r="C29" s="78">
        <f>DATE(YEAR(B29),MONTH(B29),1)-WEEKDAY(DATE(YEAR(B29),MONTH(B29),1))+1</f>
        <v>40965</v>
      </c>
      <c r="D29" s="81">
        <f t="shared" ref="D29:I29" si="42">C29+1</f>
        <v>40966</v>
      </c>
      <c r="E29" s="81">
        <f t="shared" si="42"/>
        <v>40967</v>
      </c>
      <c r="F29" s="81">
        <f t="shared" si="42"/>
        <v>40968</v>
      </c>
      <c r="G29" s="81">
        <f t="shared" si="42"/>
        <v>40969</v>
      </c>
      <c r="H29" s="81">
        <f t="shared" si="42"/>
        <v>40970</v>
      </c>
      <c r="I29" s="75">
        <f t="shared" si="42"/>
        <v>40971</v>
      </c>
      <c r="J29" s="307"/>
      <c r="K29" s="79">
        <f>Q28+1</f>
        <v>41112</v>
      </c>
      <c r="L29" s="82">
        <f t="shared" ref="L29:Q29" si="43">K29+1</f>
        <v>41113</v>
      </c>
      <c r="M29" s="82">
        <f t="shared" si="43"/>
        <v>41114</v>
      </c>
      <c r="N29" s="82">
        <f t="shared" si="43"/>
        <v>41115</v>
      </c>
      <c r="O29" s="82">
        <f t="shared" si="43"/>
        <v>41116</v>
      </c>
      <c r="P29" s="82">
        <f t="shared" si="43"/>
        <v>41117</v>
      </c>
      <c r="Q29" s="76">
        <f t="shared" si="43"/>
        <v>41118</v>
      </c>
      <c r="R29" s="305">
        <f>DATE(YEAR(R23),MONTH(R23)+1,1)</f>
        <v>41244</v>
      </c>
      <c r="S29" s="78">
        <f>DATE(YEAR(R29),MONTH(R29),1)-WEEKDAY(DATE(YEAR(R29),MONTH(R29),1))+1</f>
        <v>41238</v>
      </c>
      <c r="T29" s="81">
        <f t="shared" ref="T29:Y29" si="44">S29+1</f>
        <v>41239</v>
      </c>
      <c r="U29" s="81">
        <f t="shared" si="44"/>
        <v>41240</v>
      </c>
      <c r="V29" s="81">
        <f t="shared" si="44"/>
        <v>41241</v>
      </c>
      <c r="W29" s="81">
        <f t="shared" si="44"/>
        <v>41242</v>
      </c>
      <c r="X29" s="81">
        <f t="shared" si="44"/>
        <v>41243</v>
      </c>
      <c r="Y29" s="75">
        <f t="shared" si="44"/>
        <v>41244</v>
      </c>
      <c r="Z29" s="73"/>
      <c r="AB29" s="1" t="str">
        <f ca="1">IF(INDEX(Holiday!$E:$E,ROW(),1)=0,"",INDEX(Holiday!$E:$E,ROW(),1))</f>
        <v/>
      </c>
    </row>
    <row r="30" spans="1:28" ht="12.95" customHeight="1" x14ac:dyDescent="0.15">
      <c r="A30" s="73"/>
      <c r="B30" s="306"/>
      <c r="C30" s="79">
        <f>I29+1</f>
        <v>40972</v>
      </c>
      <c r="D30" s="82">
        <f t="shared" ref="D30:I30" si="45">C30+1</f>
        <v>40973</v>
      </c>
      <c r="E30" s="82">
        <f t="shared" si="45"/>
        <v>40974</v>
      </c>
      <c r="F30" s="82">
        <f t="shared" si="45"/>
        <v>40975</v>
      </c>
      <c r="G30" s="82">
        <f t="shared" si="45"/>
        <v>40976</v>
      </c>
      <c r="H30" s="82">
        <f t="shared" si="45"/>
        <v>40977</v>
      </c>
      <c r="I30" s="76">
        <f t="shared" si="45"/>
        <v>40978</v>
      </c>
      <c r="J30" s="307"/>
      <c r="K30" s="79">
        <f>Q29+1</f>
        <v>41119</v>
      </c>
      <c r="L30" s="82">
        <f t="shared" ref="L30:Q30" si="46">K30+1</f>
        <v>41120</v>
      </c>
      <c r="M30" s="82">
        <f t="shared" si="46"/>
        <v>41121</v>
      </c>
      <c r="N30" s="82">
        <f t="shared" si="46"/>
        <v>41122</v>
      </c>
      <c r="O30" s="82">
        <f t="shared" si="46"/>
        <v>41123</v>
      </c>
      <c r="P30" s="82">
        <f t="shared" si="46"/>
        <v>41124</v>
      </c>
      <c r="Q30" s="76">
        <f t="shared" si="46"/>
        <v>41125</v>
      </c>
      <c r="R30" s="306"/>
      <c r="S30" s="79">
        <f>Y29+1</f>
        <v>41245</v>
      </c>
      <c r="T30" s="82">
        <f t="shared" ref="T30:Y30" si="47">S30+1</f>
        <v>41246</v>
      </c>
      <c r="U30" s="82">
        <f t="shared" si="47"/>
        <v>41247</v>
      </c>
      <c r="V30" s="82">
        <f t="shared" si="47"/>
        <v>41248</v>
      </c>
      <c r="W30" s="82">
        <f t="shared" si="47"/>
        <v>41249</v>
      </c>
      <c r="X30" s="82">
        <f t="shared" si="47"/>
        <v>41250</v>
      </c>
      <c r="Y30" s="76">
        <f t="shared" si="47"/>
        <v>41251</v>
      </c>
      <c r="Z30" s="73"/>
      <c r="AB30" s="1">
        <f ca="1">IF(INDEX(Holiday!$E:$E,ROW(),1)=0,"",INDEX(Holiday!$E:$E,ROW(),1))</f>
        <v>40805</v>
      </c>
    </row>
    <row r="31" spans="1:28" ht="12.95" customHeight="1" thickBot="1" x14ac:dyDescent="0.2">
      <c r="A31" s="73"/>
      <c r="B31" s="307">
        <f>B29</f>
        <v>40969</v>
      </c>
      <c r="C31" s="79">
        <f>I30+1</f>
        <v>40979</v>
      </c>
      <c r="D31" s="82">
        <f t="shared" ref="D31:I31" si="48">C31+1</f>
        <v>40980</v>
      </c>
      <c r="E31" s="82">
        <f t="shared" si="48"/>
        <v>40981</v>
      </c>
      <c r="F31" s="82">
        <f t="shared" si="48"/>
        <v>40982</v>
      </c>
      <c r="G31" s="82">
        <f t="shared" si="48"/>
        <v>40983</v>
      </c>
      <c r="H31" s="82">
        <f t="shared" si="48"/>
        <v>40984</v>
      </c>
      <c r="I31" s="76">
        <f t="shared" si="48"/>
        <v>40985</v>
      </c>
      <c r="J31" s="308"/>
      <c r="K31" s="80">
        <f>Q30+1</f>
        <v>41126</v>
      </c>
      <c r="L31" s="83">
        <f t="shared" ref="L31:Q31" si="49">K31+1</f>
        <v>41127</v>
      </c>
      <c r="M31" s="83">
        <f t="shared" si="49"/>
        <v>41128</v>
      </c>
      <c r="N31" s="83">
        <f t="shared" si="49"/>
        <v>41129</v>
      </c>
      <c r="O31" s="83">
        <f t="shared" si="49"/>
        <v>41130</v>
      </c>
      <c r="P31" s="83">
        <f t="shared" si="49"/>
        <v>41131</v>
      </c>
      <c r="Q31" s="77">
        <f t="shared" si="49"/>
        <v>41132</v>
      </c>
      <c r="R31" s="307">
        <f>R29</f>
        <v>41244</v>
      </c>
      <c r="S31" s="79">
        <f>Y30+1</f>
        <v>41252</v>
      </c>
      <c r="T31" s="82">
        <f t="shared" ref="T31:Y31" si="50">S31+1</f>
        <v>41253</v>
      </c>
      <c r="U31" s="82">
        <f t="shared" si="50"/>
        <v>41254</v>
      </c>
      <c r="V31" s="82">
        <f t="shared" si="50"/>
        <v>41255</v>
      </c>
      <c r="W31" s="82">
        <f t="shared" si="50"/>
        <v>41256</v>
      </c>
      <c r="X31" s="82">
        <f t="shared" si="50"/>
        <v>41257</v>
      </c>
      <c r="Y31" s="76">
        <f t="shared" si="50"/>
        <v>41258</v>
      </c>
      <c r="Z31" s="73"/>
      <c r="AB31" s="1" t="str">
        <f ca="1">IF(INDEX(Holiday!$E:$E,ROW(),1)=0,"",INDEX(Holiday!$E:$E,ROW(),1))</f>
        <v/>
      </c>
    </row>
    <row r="32" spans="1:28" ht="12.95" customHeight="1" thickTop="1" x14ac:dyDescent="0.15">
      <c r="A32" s="73"/>
      <c r="B32" s="307"/>
      <c r="C32" s="79">
        <f>I31+1</f>
        <v>40986</v>
      </c>
      <c r="D32" s="82">
        <f t="shared" ref="D32:I32" si="51">C32+1</f>
        <v>40987</v>
      </c>
      <c r="E32" s="82">
        <f t="shared" si="51"/>
        <v>40988</v>
      </c>
      <c r="F32" s="82">
        <f t="shared" si="51"/>
        <v>40989</v>
      </c>
      <c r="G32" s="82">
        <f t="shared" si="51"/>
        <v>40990</v>
      </c>
      <c r="H32" s="82">
        <f t="shared" si="51"/>
        <v>40991</v>
      </c>
      <c r="I32" s="76">
        <f t="shared" si="51"/>
        <v>40992</v>
      </c>
      <c r="J32" s="305">
        <f>DATE(YEAR(J26),MONTH(J26)+1,1)</f>
        <v>41122</v>
      </c>
      <c r="K32" s="78">
        <f>DATE(YEAR(J32),MONTH(J32),1)-WEEKDAY(DATE(YEAR(J32),MONTH(J32),1))+1</f>
        <v>41119</v>
      </c>
      <c r="L32" s="81">
        <f t="shared" ref="L32:Q32" si="52">K32+1</f>
        <v>41120</v>
      </c>
      <c r="M32" s="81">
        <f t="shared" si="52"/>
        <v>41121</v>
      </c>
      <c r="N32" s="81">
        <f t="shared" si="52"/>
        <v>41122</v>
      </c>
      <c r="O32" s="81">
        <f t="shared" si="52"/>
        <v>41123</v>
      </c>
      <c r="P32" s="81">
        <f t="shared" si="52"/>
        <v>41124</v>
      </c>
      <c r="Q32" s="75">
        <f t="shared" si="52"/>
        <v>41125</v>
      </c>
      <c r="R32" s="307"/>
      <c r="S32" s="79">
        <f>Y31+1</f>
        <v>41259</v>
      </c>
      <c r="T32" s="82">
        <f t="shared" ref="T32:Y32" si="53">S32+1</f>
        <v>41260</v>
      </c>
      <c r="U32" s="82">
        <f t="shared" si="53"/>
        <v>41261</v>
      </c>
      <c r="V32" s="82">
        <f t="shared" si="53"/>
        <v>41262</v>
      </c>
      <c r="W32" s="82">
        <f t="shared" si="53"/>
        <v>41263</v>
      </c>
      <c r="X32" s="82">
        <f t="shared" si="53"/>
        <v>41264</v>
      </c>
      <c r="Y32" s="76">
        <f t="shared" si="53"/>
        <v>41265</v>
      </c>
      <c r="Z32" s="73"/>
      <c r="AB32" s="1">
        <f ca="1">IF(INDEX(Holiday!$E:$E,ROW(),1)=0,"",INDEX(Holiday!$E:$E,ROW(),1))</f>
        <v>40809</v>
      </c>
    </row>
    <row r="33" spans="1:31" ht="12.95" customHeight="1" x14ac:dyDescent="0.15">
      <c r="A33" s="73"/>
      <c r="B33" s="307"/>
      <c r="C33" s="79">
        <f>I32+1</f>
        <v>40993</v>
      </c>
      <c r="D33" s="82">
        <f t="shared" ref="D33:I33" si="54">C33+1</f>
        <v>40994</v>
      </c>
      <c r="E33" s="82">
        <f t="shared" si="54"/>
        <v>40995</v>
      </c>
      <c r="F33" s="82">
        <f t="shared" si="54"/>
        <v>40996</v>
      </c>
      <c r="G33" s="82">
        <f t="shared" si="54"/>
        <v>40997</v>
      </c>
      <c r="H33" s="82">
        <f t="shared" si="54"/>
        <v>40998</v>
      </c>
      <c r="I33" s="76">
        <f t="shared" si="54"/>
        <v>40999</v>
      </c>
      <c r="J33" s="306"/>
      <c r="K33" s="79">
        <f>Q32+1</f>
        <v>41126</v>
      </c>
      <c r="L33" s="82">
        <f t="shared" ref="L33:Q33" si="55">K33+1</f>
        <v>41127</v>
      </c>
      <c r="M33" s="82">
        <f t="shared" si="55"/>
        <v>41128</v>
      </c>
      <c r="N33" s="82">
        <f t="shared" si="55"/>
        <v>41129</v>
      </c>
      <c r="O33" s="82">
        <f t="shared" si="55"/>
        <v>41130</v>
      </c>
      <c r="P33" s="82">
        <f t="shared" si="55"/>
        <v>41131</v>
      </c>
      <c r="Q33" s="76">
        <f t="shared" si="55"/>
        <v>41132</v>
      </c>
      <c r="R33" s="307"/>
      <c r="S33" s="79">
        <f>Y32+1</f>
        <v>41266</v>
      </c>
      <c r="T33" s="82">
        <f t="shared" ref="T33:Y33" si="56">S33+1</f>
        <v>41267</v>
      </c>
      <c r="U33" s="82">
        <f t="shared" si="56"/>
        <v>41268</v>
      </c>
      <c r="V33" s="82">
        <f t="shared" si="56"/>
        <v>41269</v>
      </c>
      <c r="W33" s="82">
        <f t="shared" si="56"/>
        <v>41270</v>
      </c>
      <c r="X33" s="82">
        <f t="shared" si="56"/>
        <v>41271</v>
      </c>
      <c r="Y33" s="76">
        <f t="shared" si="56"/>
        <v>41272</v>
      </c>
      <c r="Z33" s="73"/>
      <c r="AB33" s="1" t="str">
        <f ca="1">IF(INDEX(Holiday!$E:$E,ROW(),1)=0,"",INDEX(Holiday!$E:$E,ROW(),1))</f>
        <v/>
      </c>
    </row>
    <row r="34" spans="1:31" ht="12.95" customHeight="1" thickBot="1" x14ac:dyDescent="0.2">
      <c r="A34" s="73"/>
      <c r="B34" s="308"/>
      <c r="C34" s="80">
        <f>I33+1</f>
        <v>41000</v>
      </c>
      <c r="D34" s="83">
        <f t="shared" ref="D34:I34" si="57">C34+1</f>
        <v>41001</v>
      </c>
      <c r="E34" s="83">
        <f t="shared" si="57"/>
        <v>41002</v>
      </c>
      <c r="F34" s="83">
        <f t="shared" si="57"/>
        <v>41003</v>
      </c>
      <c r="G34" s="83">
        <f t="shared" si="57"/>
        <v>41004</v>
      </c>
      <c r="H34" s="83">
        <f t="shared" si="57"/>
        <v>41005</v>
      </c>
      <c r="I34" s="77">
        <f t="shared" si="57"/>
        <v>41006</v>
      </c>
      <c r="J34" s="307">
        <f>J32</f>
        <v>41122</v>
      </c>
      <c r="K34" s="79">
        <f>Q33+1</f>
        <v>41133</v>
      </c>
      <c r="L34" s="82">
        <f t="shared" ref="L34:Q34" si="58">K34+1</f>
        <v>41134</v>
      </c>
      <c r="M34" s="82">
        <f t="shared" si="58"/>
        <v>41135</v>
      </c>
      <c r="N34" s="82">
        <f t="shared" si="58"/>
        <v>41136</v>
      </c>
      <c r="O34" s="82">
        <f t="shared" si="58"/>
        <v>41137</v>
      </c>
      <c r="P34" s="82">
        <f t="shared" si="58"/>
        <v>41138</v>
      </c>
      <c r="Q34" s="76">
        <f t="shared" si="58"/>
        <v>41139</v>
      </c>
      <c r="R34" s="308"/>
      <c r="S34" s="80">
        <f>Y33+1</f>
        <v>41273</v>
      </c>
      <c r="T34" s="83">
        <f t="shared" ref="T34:Y34" si="59">S34+1</f>
        <v>41274</v>
      </c>
      <c r="U34" s="83">
        <f t="shared" si="59"/>
        <v>41275</v>
      </c>
      <c r="V34" s="83">
        <f t="shared" si="59"/>
        <v>41276</v>
      </c>
      <c r="W34" s="83">
        <f t="shared" si="59"/>
        <v>41277</v>
      </c>
      <c r="X34" s="83">
        <f t="shared" si="59"/>
        <v>41278</v>
      </c>
      <c r="Y34" s="77">
        <f t="shared" si="59"/>
        <v>41279</v>
      </c>
      <c r="Z34" s="73"/>
      <c r="AB34" s="1">
        <f ca="1">IF(INDEX(Holiday!$E:$E,ROW(),1)=0,"",INDEX(Holiday!$E:$E,ROW(),1))</f>
        <v>40826</v>
      </c>
    </row>
    <row r="35" spans="1:31" ht="18.2" customHeight="1" thickTop="1" x14ac:dyDescent="0.15">
      <c r="A35" s="73"/>
      <c r="B35" s="73" t="s">
        <v>2</v>
      </c>
      <c r="C35" s="73"/>
      <c r="D35" s="73"/>
      <c r="E35" s="73"/>
      <c r="F35" s="73"/>
      <c r="G35" s="73"/>
      <c r="H35" s="73"/>
      <c r="I35" s="73"/>
      <c r="J35" s="307"/>
      <c r="K35" s="79">
        <f>Q34+1</f>
        <v>41140</v>
      </c>
      <c r="L35" s="82">
        <f t="shared" ref="L35:Q35" si="60">K35+1</f>
        <v>41141</v>
      </c>
      <c r="M35" s="82">
        <f t="shared" si="60"/>
        <v>41142</v>
      </c>
      <c r="N35" s="82">
        <f t="shared" si="60"/>
        <v>41143</v>
      </c>
      <c r="O35" s="82">
        <f t="shared" si="60"/>
        <v>41144</v>
      </c>
      <c r="P35" s="82">
        <f t="shared" si="60"/>
        <v>41145</v>
      </c>
      <c r="Q35" s="76">
        <f t="shared" si="60"/>
        <v>41146</v>
      </c>
      <c r="R35" s="73"/>
      <c r="S35" s="73"/>
      <c r="T35" s="73"/>
      <c r="U35" s="73"/>
      <c r="V35" s="73"/>
      <c r="W35" s="73"/>
      <c r="X35" s="73"/>
      <c r="Y35" s="73"/>
      <c r="Z35" s="73"/>
      <c r="AB35" s="1" t="str">
        <f ca="1">IF(INDEX(Holiday!$E:$E,ROW(),1)=0,"",INDEX(Holiday!$E:$E,ROW(),1))</f>
        <v/>
      </c>
    </row>
    <row r="36" spans="1:31" ht="18.2" customHeight="1" x14ac:dyDescent="0.15">
      <c r="A36" s="73"/>
      <c r="B36" s="73" t="s">
        <v>2</v>
      </c>
      <c r="C36" s="73"/>
      <c r="D36" s="73"/>
      <c r="E36" s="73"/>
      <c r="F36" s="73"/>
      <c r="G36" s="73"/>
      <c r="H36" s="73"/>
      <c r="I36" s="73"/>
      <c r="J36" s="307"/>
      <c r="K36" s="79">
        <f>Q35+1</f>
        <v>41147</v>
      </c>
      <c r="L36" s="82">
        <f t="shared" ref="L36:Q36" si="61">K36+1</f>
        <v>41148</v>
      </c>
      <c r="M36" s="82">
        <f t="shared" si="61"/>
        <v>41149</v>
      </c>
      <c r="N36" s="82">
        <f t="shared" si="61"/>
        <v>41150</v>
      </c>
      <c r="O36" s="82">
        <f t="shared" si="61"/>
        <v>41151</v>
      </c>
      <c r="P36" s="82">
        <f t="shared" si="61"/>
        <v>41152</v>
      </c>
      <c r="Q36" s="76">
        <f t="shared" si="61"/>
        <v>41153</v>
      </c>
      <c r="R36" s="73"/>
      <c r="S36" s="73"/>
      <c r="T36" s="73"/>
      <c r="U36" s="73"/>
      <c r="V36" s="73"/>
      <c r="W36" s="73"/>
      <c r="X36" s="73"/>
      <c r="Y36" s="73"/>
      <c r="Z36" s="73"/>
      <c r="AB36" s="1">
        <f ca="1">IF(INDEX(Holiday!$E:$E,ROW(),1)=0,"",INDEX(Holiday!$E:$E,ROW(),1))</f>
        <v>40850</v>
      </c>
    </row>
    <row r="37" spans="1:31" ht="18.2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308"/>
      <c r="K37" s="80">
        <f>Q36+1</f>
        <v>41154</v>
      </c>
      <c r="L37" s="83">
        <f t="shared" ref="L37:Q37" si="62">K37+1</f>
        <v>41155</v>
      </c>
      <c r="M37" s="83">
        <f t="shared" si="62"/>
        <v>41156</v>
      </c>
      <c r="N37" s="83">
        <f t="shared" si="62"/>
        <v>41157</v>
      </c>
      <c r="O37" s="83">
        <f t="shared" si="62"/>
        <v>41158</v>
      </c>
      <c r="P37" s="83">
        <f t="shared" si="62"/>
        <v>41159</v>
      </c>
      <c r="Q37" s="77">
        <f t="shared" si="62"/>
        <v>41160</v>
      </c>
      <c r="R37" s="73"/>
      <c r="S37" s="73"/>
      <c r="T37" s="73"/>
      <c r="U37" s="73"/>
      <c r="V37" s="73"/>
      <c r="W37" s="73"/>
      <c r="X37" s="73"/>
      <c r="Y37" s="73"/>
      <c r="Z37" s="73"/>
      <c r="AB37" s="1" t="str">
        <f ca="1">IF(INDEX(Holiday!$E:$E,ROW(),1)=0,"",INDEX(Holiday!$E:$E,ROW(),1))</f>
        <v/>
      </c>
    </row>
    <row r="38" spans="1:31" ht="18.2" customHeight="1" thickTop="1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305">
        <f>DATE(YEAR(J32),MONTH(J32)+1,1)</f>
        <v>41153</v>
      </c>
      <c r="K38" s="78">
        <f>DATE(YEAR(J38),MONTH(J38),1)-WEEKDAY(DATE(YEAR(J38),MONTH(J38),1))+1</f>
        <v>41147</v>
      </c>
      <c r="L38" s="81">
        <f t="shared" ref="L38:Q38" si="63">K38+1</f>
        <v>41148</v>
      </c>
      <c r="M38" s="81">
        <f t="shared" si="63"/>
        <v>41149</v>
      </c>
      <c r="N38" s="81">
        <f t="shared" si="63"/>
        <v>41150</v>
      </c>
      <c r="O38" s="81">
        <f t="shared" si="63"/>
        <v>41151</v>
      </c>
      <c r="P38" s="81">
        <f t="shared" si="63"/>
        <v>41152</v>
      </c>
      <c r="Q38" s="75">
        <f t="shared" si="63"/>
        <v>41153</v>
      </c>
      <c r="R38" s="73"/>
      <c r="S38" s="73"/>
      <c r="T38" s="73"/>
      <c r="U38" s="73"/>
      <c r="V38" s="73"/>
      <c r="W38" s="73"/>
      <c r="X38" s="73"/>
      <c r="Y38" s="73"/>
      <c r="Z38" s="73"/>
      <c r="AB38" s="1">
        <f ca="1">IF(INDEX(Holiday!$E:$E,ROW(),1)=0,"",INDEX(Holiday!$E:$E,ROW(),1))</f>
        <v>40870</v>
      </c>
    </row>
    <row r="39" spans="1:31" ht="18.2" customHeigh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306"/>
      <c r="K39" s="79">
        <f>Q38+1</f>
        <v>41154</v>
      </c>
      <c r="L39" s="82">
        <f t="shared" ref="L39:Q39" si="64">K39+1</f>
        <v>41155</v>
      </c>
      <c r="M39" s="82">
        <f t="shared" si="64"/>
        <v>41156</v>
      </c>
      <c r="N39" s="82">
        <f t="shared" si="64"/>
        <v>41157</v>
      </c>
      <c r="O39" s="82">
        <f t="shared" si="64"/>
        <v>41158</v>
      </c>
      <c r="P39" s="82">
        <f t="shared" si="64"/>
        <v>41159</v>
      </c>
      <c r="Q39" s="76">
        <f t="shared" si="64"/>
        <v>41160</v>
      </c>
      <c r="R39" s="73"/>
      <c r="S39" s="73"/>
      <c r="T39" s="73"/>
      <c r="U39" s="73"/>
      <c r="V39" s="73"/>
      <c r="W39" s="73"/>
      <c r="X39" s="73"/>
      <c r="Y39" s="73"/>
      <c r="Z39" s="73"/>
      <c r="AB39" s="1" t="str">
        <f ca="1">IF(INDEX(Holiday!$E:$E,ROW(),1)=0,"",INDEX(Holiday!$E:$E,ROW(),1))</f>
        <v/>
      </c>
    </row>
    <row r="40" spans="1:31" ht="18.2" customHeight="1" x14ac:dyDescent="0.15">
      <c r="A40" s="73"/>
      <c r="B40" s="73"/>
      <c r="C40" s="73"/>
      <c r="D40" s="73"/>
      <c r="E40" s="73"/>
      <c r="F40" s="73"/>
      <c r="G40" s="73"/>
      <c r="H40" s="73"/>
      <c r="I40" s="73"/>
      <c r="J40" s="307">
        <f>J38</f>
        <v>41153</v>
      </c>
      <c r="K40" s="79">
        <f>Q39+1</f>
        <v>41161</v>
      </c>
      <c r="L40" s="82">
        <f t="shared" ref="L40:Q40" si="65">K40+1</f>
        <v>41162</v>
      </c>
      <c r="M40" s="82">
        <f t="shared" si="65"/>
        <v>41163</v>
      </c>
      <c r="N40" s="82">
        <f t="shared" si="65"/>
        <v>41164</v>
      </c>
      <c r="O40" s="82">
        <f t="shared" si="65"/>
        <v>41165</v>
      </c>
      <c r="P40" s="82">
        <f t="shared" si="65"/>
        <v>41166</v>
      </c>
      <c r="Q40" s="76">
        <f t="shared" si="65"/>
        <v>41167</v>
      </c>
      <c r="R40" s="73"/>
      <c r="S40" s="73"/>
      <c r="T40" s="73"/>
      <c r="U40" s="73"/>
      <c r="V40" s="73"/>
      <c r="W40" s="73"/>
      <c r="X40" s="73"/>
      <c r="Y40" s="73"/>
      <c r="Z40" s="73"/>
      <c r="AB40" s="1">
        <f ca="1">IF(INDEX(Holiday!$E:$E,ROW(),1)=0,"",INDEX(Holiday!$E:$E,ROW(),1))</f>
        <v>40900</v>
      </c>
    </row>
    <row r="41" spans="1:31" ht="18.2" customHeigh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307"/>
      <c r="K41" s="79">
        <f>Q40+1</f>
        <v>41168</v>
      </c>
      <c r="L41" s="82">
        <f t="shared" ref="L41:Q41" si="66">K41+1</f>
        <v>41169</v>
      </c>
      <c r="M41" s="82">
        <f t="shared" si="66"/>
        <v>41170</v>
      </c>
      <c r="N41" s="82">
        <f t="shared" si="66"/>
        <v>41171</v>
      </c>
      <c r="O41" s="82">
        <f t="shared" si="66"/>
        <v>41172</v>
      </c>
      <c r="P41" s="82">
        <f t="shared" si="66"/>
        <v>41173</v>
      </c>
      <c r="Q41" s="76">
        <f t="shared" si="66"/>
        <v>41174</v>
      </c>
      <c r="R41" s="73"/>
      <c r="S41" s="73"/>
      <c r="T41" s="73"/>
      <c r="U41" s="73"/>
      <c r="V41" s="73"/>
      <c r="W41" s="73"/>
      <c r="X41" s="73"/>
      <c r="Y41" s="73"/>
      <c r="Z41" s="73"/>
      <c r="AB41" s="1" t="str">
        <f ca="1">IF(INDEX(Holiday!$E:$E,ROW(),1)=0,"",INDEX(Holiday!$E:$E,ROW(),1))</f>
        <v/>
      </c>
    </row>
    <row r="42" spans="1:31" ht="18.2" customHeigh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307"/>
      <c r="K42" s="79">
        <f>Q41+1</f>
        <v>41175</v>
      </c>
      <c r="L42" s="82">
        <f t="shared" ref="L42:Q42" si="67">K42+1</f>
        <v>41176</v>
      </c>
      <c r="M42" s="82">
        <f t="shared" si="67"/>
        <v>41177</v>
      </c>
      <c r="N42" s="82">
        <f t="shared" si="67"/>
        <v>41178</v>
      </c>
      <c r="O42" s="82">
        <f t="shared" si="67"/>
        <v>41179</v>
      </c>
      <c r="P42" s="82">
        <f t="shared" si="67"/>
        <v>41180</v>
      </c>
      <c r="Q42" s="76">
        <f t="shared" si="67"/>
        <v>41181</v>
      </c>
      <c r="R42" s="73"/>
      <c r="S42" s="73"/>
      <c r="T42" s="73"/>
      <c r="U42" s="73"/>
      <c r="V42" s="73"/>
      <c r="W42" s="73"/>
      <c r="X42" s="73"/>
      <c r="Y42" s="73"/>
      <c r="Z42" s="73"/>
      <c r="AB42" s="1">
        <f ca="1">IF(INDEX(Holiday!$E:$E,ROW(),1)=0,"",INDEX(Holiday!$E:$E,ROW(),1))</f>
        <v>40907</v>
      </c>
    </row>
    <row r="43" spans="1:31" ht="18.2" customHeight="1" thickBo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308"/>
      <c r="K43" s="80">
        <f>Q42+1</f>
        <v>41182</v>
      </c>
      <c r="L43" s="83">
        <f t="shared" ref="L43:Q43" si="68">K43+1</f>
        <v>41183</v>
      </c>
      <c r="M43" s="83">
        <f t="shared" si="68"/>
        <v>41184</v>
      </c>
      <c r="N43" s="83">
        <f t="shared" si="68"/>
        <v>41185</v>
      </c>
      <c r="O43" s="83">
        <f t="shared" si="68"/>
        <v>41186</v>
      </c>
      <c r="P43" s="83">
        <f t="shared" si="68"/>
        <v>41187</v>
      </c>
      <c r="Q43" s="77">
        <f t="shared" si="68"/>
        <v>41188</v>
      </c>
      <c r="R43" s="73"/>
      <c r="S43" s="73"/>
      <c r="T43" s="73"/>
      <c r="U43" s="73"/>
      <c r="V43" s="73"/>
      <c r="W43" s="73"/>
      <c r="X43" s="73"/>
      <c r="Y43" s="73"/>
      <c r="Z43" s="73"/>
      <c r="AB43" s="1">
        <f ca="1">IF(INDEX(Holiday!$E:$E,ROW(),1)=0,"",INDEX(Holiday!$E:$E,ROW(),1))</f>
        <v>40908</v>
      </c>
    </row>
    <row r="44" spans="1:31" s="61" customFormat="1" ht="9.9499999999999993" customHeight="1" thickTop="1" x14ac:dyDescent="0.15">
      <c r="A44" s="74"/>
      <c r="B44" s="63"/>
      <c r="C44" s="63"/>
      <c r="D44" s="63"/>
      <c r="E44" s="63"/>
      <c r="F44" s="63"/>
      <c r="G44" s="63"/>
      <c r="H44" s="63"/>
      <c r="I44" s="63"/>
      <c r="J44" s="64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5"/>
      <c r="AB44" s="1">
        <f ca="1">IF(INDEX(Holiday!$E:$E,ROW(),1)=0,"",INDEX(Holiday!$E:$E,ROW(),1))</f>
        <v>40909</v>
      </c>
      <c r="AC44" s="65"/>
      <c r="AD44" s="65"/>
      <c r="AE44" s="65"/>
    </row>
    <row r="45" spans="1:31" s="61" customFormat="1" ht="22.15" customHeight="1" x14ac:dyDescent="0.15">
      <c r="A45" s="72"/>
      <c r="B45" s="287" t="s">
        <v>29</v>
      </c>
      <c r="C45" s="287"/>
      <c r="D45" s="287"/>
      <c r="E45" s="287"/>
      <c r="F45" s="287"/>
      <c r="G45" s="287"/>
      <c r="H45" s="287"/>
      <c r="I45" s="287"/>
      <c r="J45" s="288"/>
      <c r="K45" s="289"/>
      <c r="L45" s="289"/>
      <c r="M45" s="289"/>
      <c r="N45" s="289"/>
      <c r="O45" s="289"/>
      <c r="P45" s="289"/>
      <c r="Q45" s="289"/>
      <c r="R45" s="290" t="s">
        <v>28</v>
      </c>
      <c r="S45" s="290"/>
      <c r="T45" s="290"/>
      <c r="U45" s="291">
        <v>1</v>
      </c>
      <c r="V45" s="291"/>
      <c r="W45" s="291"/>
      <c r="X45" s="291"/>
      <c r="Y45" s="292"/>
      <c r="Z45" s="60"/>
      <c r="AA45" s="65"/>
      <c r="AB45" s="1">
        <f ca="1">IF(INDEX(Holiday!$E:$E,ROW(),1)=0,"",INDEX(Holiday!$E:$E,ROW(),1))</f>
        <v>40910</v>
      </c>
    </row>
    <row r="46" spans="1:31" s="61" customFormat="1" ht="22.15" customHeight="1" x14ac:dyDescent="0.15">
      <c r="A46" s="72"/>
      <c r="B46" s="293" t="s">
        <v>30</v>
      </c>
      <c r="C46" s="294"/>
      <c r="D46" s="294"/>
      <c r="E46" s="294"/>
      <c r="F46" s="294"/>
      <c r="G46" s="294"/>
      <c r="H46" s="294"/>
      <c r="I46" s="294"/>
      <c r="J46" s="289"/>
      <c r="K46" s="289"/>
      <c r="L46" s="289"/>
      <c r="M46" s="289"/>
      <c r="N46" s="289"/>
      <c r="O46" s="289"/>
      <c r="P46" s="289"/>
      <c r="Q46" s="289"/>
      <c r="R46" s="66"/>
      <c r="S46" s="66"/>
      <c r="T46" s="67"/>
      <c r="U46" s="295">
        <f>R7-R5</f>
        <v>365</v>
      </c>
      <c r="V46" s="295"/>
      <c r="W46" s="295"/>
      <c r="X46" s="295"/>
      <c r="Y46" s="296"/>
      <c r="Z46" s="60"/>
      <c r="AB46" s="1">
        <f ca="1">IF(INDEX(Holiday!$E:$E,ROW(),1)=0,"",INDEX(Holiday!$E:$E,ROW(),1))</f>
        <v>40911</v>
      </c>
    </row>
    <row r="47" spans="1:31" s="61" customFormat="1" ht="22.15" customHeight="1" x14ac:dyDescent="0.15">
      <c r="A47" s="72"/>
      <c r="B47" s="297" t="s">
        <v>31</v>
      </c>
      <c r="C47" s="298"/>
      <c r="D47" s="298"/>
      <c r="E47" s="298"/>
      <c r="F47" s="298"/>
      <c r="G47" s="298"/>
      <c r="H47" s="298"/>
      <c r="I47" s="298"/>
      <c r="J47" s="68"/>
      <c r="K47" s="68"/>
      <c r="L47" s="66"/>
      <c r="M47" s="66"/>
      <c r="N47" s="66"/>
      <c r="O47" s="66"/>
      <c r="P47" s="66"/>
      <c r="Q47" s="66"/>
      <c r="R47" s="69"/>
      <c r="S47" s="69"/>
      <c r="T47" s="67"/>
      <c r="U47" s="299">
        <f>U46*24</f>
        <v>8760</v>
      </c>
      <c r="V47" s="299"/>
      <c r="W47" s="299"/>
      <c r="X47" s="299"/>
      <c r="Y47" s="300"/>
      <c r="Z47" s="60"/>
      <c r="AB47" s="1" t="str">
        <f ca="1">IF(INDEX(Holiday!$E:$E,ROW(),1)=0,"",INDEX(Holiday!$E:$E,ROW(),1))</f>
        <v/>
      </c>
    </row>
    <row r="48" spans="1:31" s="61" customFormat="1" ht="22.15" customHeight="1" x14ac:dyDescent="0.15">
      <c r="A48" s="72"/>
      <c r="B48" s="301"/>
      <c r="C48" s="302"/>
      <c r="D48" s="302"/>
      <c r="E48" s="302"/>
      <c r="F48" s="302"/>
      <c r="G48" s="302"/>
      <c r="H48" s="302"/>
      <c r="I48" s="302"/>
      <c r="J48" s="68"/>
      <c r="K48" s="68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0"/>
      <c r="AB48" s="1">
        <f ca="1">IF(INDEX(Holiday!$E:$E,ROW(),1)=0,"",INDEX(Holiday!$E:$E,ROW(),1))</f>
        <v>40917</v>
      </c>
    </row>
    <row r="49" spans="1:28" s="61" customFormat="1" ht="35.1" customHeight="1" x14ac:dyDescent="0.15">
      <c r="A49" s="74"/>
      <c r="B49" s="63"/>
      <c r="C49" s="63"/>
      <c r="D49" s="63"/>
      <c r="E49" s="63"/>
      <c r="F49" s="63"/>
      <c r="G49" s="63"/>
      <c r="H49" s="63"/>
      <c r="I49" s="63"/>
      <c r="J49" s="63"/>
      <c r="K49" s="60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5"/>
      <c r="AB49" s="1" t="str">
        <f ca="1">IF(INDEX(Holiday!$E:$E,ROW(),1)=0,"",INDEX(Holiday!$E:$E,ROW(),1))</f>
        <v/>
      </c>
    </row>
    <row r="50" spans="1:28" s="61" customFormat="1" ht="8.1" customHeight="1" x14ac:dyDescent="0.15">
      <c r="A50" s="72"/>
      <c r="B50" s="303" t="s">
        <v>32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70"/>
      <c r="N50" s="70"/>
      <c r="O50" s="70"/>
      <c r="P50" s="70"/>
      <c r="Q50" s="70"/>
      <c r="R50" s="70"/>
      <c r="S50" s="70"/>
      <c r="T50" s="70"/>
      <c r="U50" s="304">
        <v>40685</v>
      </c>
      <c r="V50" s="304"/>
      <c r="W50" s="304"/>
      <c r="X50" s="304"/>
      <c r="Y50" s="304"/>
      <c r="Z50" s="60"/>
      <c r="AB50" s="1">
        <f ca="1">IF(INDEX(Holiday!$E:$E,ROW(),1)=0,"",INDEX(Holiday!$E:$E,ROW(),1))</f>
        <v>40950</v>
      </c>
    </row>
    <row r="51" spans="1:28" s="61" customFormat="1" ht="5.45" customHeight="1" x14ac:dyDescent="0.15">
      <c r="A51" s="7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B51" s="1" t="str">
        <f ca="1">IF(INDEX(Holiday!$E:$E,ROW(),1)=0,"",INDEX(Holiday!$E:$E,ROW(),1))</f>
        <v/>
      </c>
    </row>
    <row r="52" spans="1:28" s="61" customFormat="1" ht="15" customHeight="1" x14ac:dyDescent="0.15">
      <c r="A52" s="71"/>
      <c r="AB52" s="1">
        <f ca="1">IF(INDEX(Holiday!$E:$E,ROW(),1)=0,"",INDEX(Holiday!$E:$E,ROW(),1))</f>
        <v>40988</v>
      </c>
    </row>
    <row r="53" spans="1:28" s="61" customFormat="1" x14ac:dyDescent="0.15">
      <c r="A53" s="72"/>
      <c r="B53" s="60"/>
      <c r="AB53" s="1" t="str">
        <f ca="1">IF(INDEX(Holiday!$E:$E,ROW(),1)=0,"",INDEX(Holiday!$E:$E,ROW(),1))</f>
        <v/>
      </c>
    </row>
    <row r="54" spans="1:28" x14ac:dyDescent="0.15">
      <c r="AB54" s="1">
        <f ca="1">IF(INDEX(Holiday!$E:$E,ROW(),1)=0,"",INDEX(Holiday!$E:$E,ROW(),1))</f>
        <v>41028</v>
      </c>
    </row>
    <row r="55" spans="1:28" x14ac:dyDescent="0.15">
      <c r="AB55" s="1">
        <f ca="1">IF(INDEX(Holiday!$E:$E,ROW(),1)=0,"",INDEX(Holiday!$E:$E,ROW(),1))</f>
        <v>41029</v>
      </c>
    </row>
    <row r="56" spans="1:28" x14ac:dyDescent="0.15">
      <c r="AB56" s="1" t="str">
        <f ca="1">IF(INDEX(Holiday!$E:$E,ROW(),1)=0,"",INDEX(Holiday!$E:$E,ROW(),1))</f>
        <v/>
      </c>
    </row>
    <row r="57" spans="1:28" x14ac:dyDescent="0.15">
      <c r="AB57" s="1">
        <f ca="1">IF(INDEX(Holiday!$E:$E,ROW(),1)=0,"",INDEX(Holiday!$E:$E,ROW(),1))</f>
        <v>41032</v>
      </c>
    </row>
    <row r="58" spans="1:28" x14ac:dyDescent="0.15">
      <c r="AB58" s="1">
        <f ca="1">IF(INDEX(Holiday!$E:$E,ROW(),1)=0,"",INDEX(Holiday!$E:$E,ROW(),1))</f>
        <v>41033</v>
      </c>
    </row>
    <row r="59" spans="1:28" x14ac:dyDescent="0.15">
      <c r="AB59" s="1">
        <f ca="1">IF(INDEX(Holiday!$E:$E,ROW(),1)=0,"",INDEX(Holiday!$E:$E,ROW(),1))</f>
        <v>41034</v>
      </c>
    </row>
    <row r="60" spans="1:28" x14ac:dyDescent="0.15">
      <c r="AB60" s="1" t="str">
        <f ca="1">IF(INDEX(Holiday!$E:$E,ROW(),1)=0,"",INDEX(Holiday!$E:$E,ROW(),1))</f>
        <v/>
      </c>
    </row>
    <row r="61" spans="1:28" x14ac:dyDescent="0.15">
      <c r="AB61" s="1">
        <f ca="1">IF(INDEX(Holiday!$E:$E,ROW(),1)=0,"",INDEX(Holiday!$E:$E,ROW(),1))</f>
        <v>41106</v>
      </c>
    </row>
    <row r="62" spans="1:28" x14ac:dyDescent="0.15">
      <c r="AB62" s="1" t="str">
        <f ca="1">IF(INDEX(Holiday!$E:$E,ROW(),1)=0,"",INDEX(Holiday!$E:$E,ROW(),1))</f>
        <v/>
      </c>
    </row>
    <row r="63" spans="1:28" x14ac:dyDescent="0.15">
      <c r="AB63" s="1">
        <f ca="1">IF(INDEX(Holiday!$E:$E,ROW(),1)=0,"",INDEX(Holiday!$E:$E,ROW(),1))</f>
        <v>41169</v>
      </c>
    </row>
    <row r="64" spans="1:28" x14ac:dyDescent="0.15">
      <c r="AB64" s="1" t="str">
        <f ca="1">IF(INDEX(Holiday!$E:$E,ROW(),1)=0,"",INDEX(Holiday!$E:$E,ROW(),1))</f>
        <v/>
      </c>
    </row>
    <row r="65" spans="28:28" x14ac:dyDescent="0.15">
      <c r="AB65" s="1">
        <f ca="1">IF(INDEX(Holiday!$E:$E,ROW(),1)=0,"",INDEX(Holiday!$E:$E,ROW(),1))</f>
        <v>41174</v>
      </c>
    </row>
    <row r="66" spans="28:28" x14ac:dyDescent="0.15">
      <c r="AB66" s="1" t="str">
        <f ca="1">IF(INDEX(Holiday!$E:$E,ROW(),1)=0,"",INDEX(Holiday!$E:$E,ROW(),1))</f>
        <v/>
      </c>
    </row>
    <row r="67" spans="28:28" x14ac:dyDescent="0.15">
      <c r="AB67" s="1">
        <f ca="1">IF(INDEX(Holiday!$E:$E,ROW(),1)=0,"",INDEX(Holiday!$E:$E,ROW(),1))</f>
        <v>41190</v>
      </c>
    </row>
    <row r="68" spans="28:28" x14ac:dyDescent="0.15">
      <c r="AB68" s="1" t="str">
        <f ca="1">IF(INDEX(Holiday!$E:$E,ROW(),1)=0,"",INDEX(Holiday!$E:$E,ROW(),1))</f>
        <v/>
      </c>
    </row>
    <row r="69" spans="28:28" x14ac:dyDescent="0.15">
      <c r="AB69" s="1">
        <f ca="1">IF(INDEX(Holiday!$E:$E,ROW(),1)=0,"",INDEX(Holiday!$E:$E,ROW(),1))</f>
        <v>41216</v>
      </c>
    </row>
    <row r="70" spans="28:28" x14ac:dyDescent="0.15">
      <c r="AB70" s="1" t="str">
        <f ca="1">IF(INDEX(Holiday!$E:$E,ROW(),1)=0,"",INDEX(Holiday!$E:$E,ROW(),1))</f>
        <v/>
      </c>
    </row>
    <row r="71" spans="28:28" x14ac:dyDescent="0.15">
      <c r="AB71" s="1">
        <f ca="1">IF(INDEX(Holiday!$E:$E,ROW(),1)=0,"",INDEX(Holiday!$E:$E,ROW(),1))</f>
        <v>41236</v>
      </c>
    </row>
    <row r="72" spans="28:28" x14ac:dyDescent="0.15">
      <c r="AB72" s="1" t="str">
        <f ca="1">IF(INDEX(Holiday!$E:$E,ROW(),1)=0,"",INDEX(Holiday!$E:$E,ROW(),1))</f>
        <v/>
      </c>
    </row>
    <row r="73" spans="28:28" x14ac:dyDescent="0.15">
      <c r="AB73" s="1">
        <f ca="1">IF(INDEX(Holiday!$E:$E,ROW(),1)=0,"",INDEX(Holiday!$E:$E,ROW(),1))</f>
        <v>41266</v>
      </c>
    </row>
    <row r="74" spans="28:28" x14ac:dyDescent="0.15">
      <c r="AB74" s="1">
        <f ca="1">IF(INDEX(Holiday!$E:$E,ROW(),1)=0,"",INDEX(Holiday!$E:$E,ROW(),1))</f>
        <v>41267</v>
      </c>
    </row>
    <row r="75" spans="28:28" x14ac:dyDescent="0.15">
      <c r="AB75" s="1">
        <f ca="1">IF(INDEX(Holiday!$E:$E,ROW(),1)=0,"",INDEX(Holiday!$E:$E,ROW(),1))</f>
        <v>41273</v>
      </c>
    </row>
    <row r="76" spans="28:28" x14ac:dyDescent="0.15">
      <c r="AB76" s="1">
        <f ca="1">IF(INDEX(Holiday!$E:$E,ROW(),1)=0,"",INDEX(Holiday!$E:$E,ROW(),1))</f>
        <v>41274</v>
      </c>
    </row>
    <row r="77" spans="28:28" x14ac:dyDescent="0.15">
      <c r="AB77" s="1">
        <f ca="1">IF(INDEX(Holiday!$E:$E,ROW(),1)=0,"",INDEX(Holiday!$E:$E,ROW(),1))</f>
        <v>41275</v>
      </c>
    </row>
    <row r="78" spans="28:28" x14ac:dyDescent="0.15">
      <c r="AB78" s="1">
        <f ca="1">IF(INDEX(Holiday!$E:$E,ROW(),1)=0,"",INDEX(Holiday!$E:$E,ROW(),1))</f>
        <v>41276</v>
      </c>
    </row>
    <row r="79" spans="28:28" x14ac:dyDescent="0.15">
      <c r="AB79" s="1">
        <f ca="1">IF(INDEX(Holiday!$E:$E,ROW(),1)=0,"",INDEX(Holiday!$E:$E,ROW(),1))</f>
        <v>41277</v>
      </c>
    </row>
    <row r="80" spans="28:28" x14ac:dyDescent="0.15">
      <c r="AB80" s="1" t="str">
        <f ca="1">IF(INDEX(Holiday!$E:$E,ROW(),1)=0,"",INDEX(Holiday!$E:$E,ROW(),1))</f>
        <v/>
      </c>
    </row>
    <row r="81" spans="28:28" x14ac:dyDescent="0.15">
      <c r="AB81" s="1">
        <f ca="1">IF(INDEX(Holiday!$E:$E,ROW(),1)=0,"",INDEX(Holiday!$E:$E,ROW(),1))</f>
        <v>41288</v>
      </c>
    </row>
    <row r="82" spans="28:28" x14ac:dyDescent="0.15">
      <c r="AB82" s="1" t="str">
        <f ca="1">IF(INDEX(Holiday!$E:$E,ROW(),1)=0,"",INDEX(Holiday!$E:$E,ROW(),1))</f>
        <v/>
      </c>
    </row>
    <row r="83" spans="28:28" x14ac:dyDescent="0.15">
      <c r="AB83" s="1">
        <f ca="1">IF(INDEX(Holiday!$E:$E,ROW(),1)=0,"",INDEX(Holiday!$E:$E,ROW(),1))</f>
        <v>41316</v>
      </c>
    </row>
    <row r="84" spans="28:28" x14ac:dyDescent="0.15">
      <c r="AB84" s="1" t="str">
        <f ca="1">IF(INDEX(Holiday!$E:$E,ROW(),1)=0,"",INDEX(Holiday!$E:$E,ROW(),1))</f>
        <v/>
      </c>
    </row>
    <row r="85" spans="28:28" x14ac:dyDescent="0.15">
      <c r="AB85" s="1">
        <f ca="1">IF(INDEX(Holiday!$E:$E,ROW(),1)=0,"",INDEX(Holiday!$E:$E,ROW(),1))</f>
        <v>41353</v>
      </c>
    </row>
    <row r="86" spans="28:28" x14ac:dyDescent="0.15">
      <c r="AB86" s="1" t="str">
        <f ca="1">IF(INDEX(Holiday!$E:$E,ROW(),1)=0,"",INDEX(Holiday!$E:$E,ROW(),1))</f>
        <v/>
      </c>
    </row>
    <row r="87" spans="28:28" x14ac:dyDescent="0.15">
      <c r="AB87" s="1">
        <f ca="1">IF(INDEX(Holiday!$E:$E,ROW(),1)=0,"",INDEX(Holiday!$E:$E,ROW(),1))</f>
        <v>41393</v>
      </c>
    </row>
    <row r="88" spans="28:28" x14ac:dyDescent="0.15">
      <c r="AB88" s="1" t="str">
        <f ca="1">IF(INDEX(Holiday!$E:$E,ROW(),1)=0,"",INDEX(Holiday!$E:$E,ROW(),1))</f>
        <v/>
      </c>
    </row>
    <row r="89" spans="28:28" x14ac:dyDescent="0.15">
      <c r="AB89" s="1" t="str">
        <f ca="1">IF(INDEX(Holiday!$E:$E,ROW(),1)=0,"",INDEX(Holiday!$E:$E,ROW(),1))</f>
        <v/>
      </c>
    </row>
    <row r="90" spans="28:28" x14ac:dyDescent="0.15">
      <c r="AB90" s="1">
        <f ca="1">IF(INDEX(Holiday!$E:$E,ROW(),1)=0,"",INDEX(Holiday!$E:$E,ROW(),1))</f>
        <v>41397</v>
      </c>
    </row>
    <row r="91" spans="28:28" x14ac:dyDescent="0.15">
      <c r="AB91" s="1">
        <f ca="1">IF(INDEX(Holiday!$E:$E,ROW(),1)=0,"",INDEX(Holiday!$E:$E,ROW(),1))</f>
        <v>41398</v>
      </c>
    </row>
    <row r="92" spans="28:28" x14ac:dyDescent="0.15">
      <c r="AB92" s="1">
        <f ca="1">IF(INDEX(Holiday!$E:$E,ROW(),1)=0,"",INDEX(Holiday!$E:$E,ROW(),1))</f>
        <v>41399</v>
      </c>
    </row>
    <row r="93" spans="28:28" x14ac:dyDescent="0.15">
      <c r="AB93" s="1">
        <f ca="1">IF(INDEX(Holiday!$E:$E,ROW(),1)=0,"",INDEX(Holiday!$E:$E,ROW(),1))</f>
        <v>41400</v>
      </c>
    </row>
    <row r="94" spans="28:28" x14ac:dyDescent="0.15">
      <c r="AB94" s="1">
        <f ca="1">IF(INDEX(Holiday!$E:$E,ROW(),1)=0,"",INDEX(Holiday!$E:$E,ROW(),1))</f>
        <v>41470</v>
      </c>
    </row>
    <row r="95" spans="28:28" x14ac:dyDescent="0.15">
      <c r="AB95" s="1" t="str">
        <f ca="1">IF(INDEX(Holiday!$E:$E,ROW(),1)=0,"",INDEX(Holiday!$E:$E,ROW(),1))</f>
        <v/>
      </c>
    </row>
    <row r="96" spans="28:28" x14ac:dyDescent="0.15">
      <c r="AB96" s="1">
        <f ca="1">IF(INDEX(Holiday!$E:$E,ROW(),1)=0,"",INDEX(Holiday!$E:$E,ROW(),1))</f>
        <v>41533</v>
      </c>
    </row>
    <row r="97" spans="28:28" x14ac:dyDescent="0.15">
      <c r="AB97" s="1" t="str">
        <f ca="1">IF(INDEX(Holiday!$E:$E,ROW(),1)=0,"",INDEX(Holiday!$E:$E,ROW(),1))</f>
        <v/>
      </c>
    </row>
    <row r="98" spans="28:28" x14ac:dyDescent="0.15">
      <c r="AB98" s="1">
        <f ca="1">IF(INDEX(Holiday!$E:$E,ROW(),1)=0,"",INDEX(Holiday!$E:$E,ROW(),1))</f>
        <v>41540</v>
      </c>
    </row>
    <row r="99" spans="28:28" x14ac:dyDescent="0.15">
      <c r="AB99" s="1" t="str">
        <f ca="1">IF(INDEX(Holiday!$E:$E,ROW(),1)=0,"",INDEX(Holiday!$E:$E,ROW(),1))</f>
        <v/>
      </c>
    </row>
    <row r="100" spans="28:28" x14ac:dyDescent="0.15">
      <c r="AB100" s="1">
        <f ca="1">IF(INDEX(Holiday!$E:$E,ROW(),1)=0,"",INDEX(Holiday!$E:$E,ROW(),1))</f>
        <v>41561</v>
      </c>
    </row>
    <row r="101" spans="28:28" x14ac:dyDescent="0.15">
      <c r="AB101" s="1" t="str">
        <f ca="1">IF(INDEX(Holiday!$E:$E,ROW(),1)=0,"",INDEX(Holiday!$E:$E,ROW(),1))</f>
        <v/>
      </c>
    </row>
    <row r="102" spans="28:28" x14ac:dyDescent="0.15">
      <c r="AB102" s="1">
        <f ca="1">IF(INDEX(Holiday!$E:$E,ROW(),1)=0,"",INDEX(Holiday!$E:$E,ROW(),1))</f>
        <v>41581</v>
      </c>
    </row>
    <row r="103" spans="28:28" x14ac:dyDescent="0.15">
      <c r="AB103" s="1">
        <f ca="1">IF(INDEX(Holiday!$E:$E,ROW(),1)=0,"",INDEX(Holiday!$E:$E,ROW(),1))</f>
        <v>41582</v>
      </c>
    </row>
    <row r="104" spans="28:28" x14ac:dyDescent="0.15">
      <c r="AB104" s="1">
        <f ca="1">IF(INDEX(Holiday!$E:$E,ROW(),1)=0,"",INDEX(Holiday!$E:$E,ROW(),1))</f>
        <v>41601</v>
      </c>
    </row>
    <row r="105" spans="28:28" x14ac:dyDescent="0.15">
      <c r="AB105" s="1" t="str">
        <f ca="1">IF(INDEX(Holiday!$E:$E,ROW(),1)=0,"",INDEX(Holiday!$E:$E,ROW(),1))</f>
        <v/>
      </c>
    </row>
    <row r="106" spans="28:28" x14ac:dyDescent="0.15">
      <c r="AB106" s="1">
        <f ca="1">IF(INDEX(Holiday!$E:$E,ROW(),1)=0,"",INDEX(Holiday!$E:$E,ROW(),1))</f>
        <v>41631</v>
      </c>
    </row>
    <row r="107" spans="28:28" x14ac:dyDescent="0.15">
      <c r="AB107" s="1" t="str">
        <f ca="1">IF(INDEX(Holiday!$E:$E,ROW(),1)=0,"",INDEX(Holiday!$E:$E,ROW(),1))</f>
        <v/>
      </c>
    </row>
    <row r="108" spans="28:28" x14ac:dyDescent="0.15">
      <c r="AB108" s="1">
        <f ca="1">IF(INDEX(Holiday!$E:$E,ROW(),1)=0,"",INDEX(Holiday!$E:$E,ROW(),1))</f>
        <v>41638</v>
      </c>
    </row>
    <row r="109" spans="28:28" x14ac:dyDescent="0.15">
      <c r="AB109" s="1">
        <f ca="1">IF(INDEX(Holiday!$E:$E,ROW(),1)=0,"",INDEX(Holiday!$E:$E,ROW(),1))</f>
        <v>41639</v>
      </c>
    </row>
    <row r="110" spans="28:28" x14ac:dyDescent="0.15">
      <c r="AB110" s="1" t="str">
        <f>IF(INDEX(Holiday!$E:$E,ROW(),1)=0,"",INDEX(Holiday!$E:$E,ROW(),1))</f>
        <v/>
      </c>
    </row>
    <row r="111" spans="28:28" x14ac:dyDescent="0.15">
      <c r="AB111" s="1" t="str">
        <f>IF(INDEX(Holiday!$E:$E,ROW(),1)=0,"",INDEX(Holiday!$E:$E,ROW(),1))</f>
        <v/>
      </c>
    </row>
    <row r="112" spans="28:28" x14ac:dyDescent="0.15">
      <c r="AB112" s="1" t="str">
        <f>IF(INDEX(Holiday!$E:$E,ROW(),1)=0,"",INDEX(Holiday!$E:$E,ROW(),1))</f>
        <v/>
      </c>
    </row>
    <row r="113" spans="28:28" x14ac:dyDescent="0.15">
      <c r="AB113" s="1" t="str">
        <f>IF(INDEX(Holiday!$E:$E,ROW(),1)=0,"",INDEX(Holiday!$E:$E,ROW(),1))</f>
        <v/>
      </c>
    </row>
    <row r="114" spans="28:28" x14ac:dyDescent="0.15">
      <c r="AB114" s="1" t="str">
        <f>IF(INDEX(Holiday!$E:$E,ROW(),1)=0,"",INDEX(Holiday!$E:$E,ROW(),1))</f>
        <v/>
      </c>
    </row>
    <row r="115" spans="28:28" x14ac:dyDescent="0.15">
      <c r="AB115" s="1" t="str">
        <f>IF(INDEX(Holiday!$E:$E,ROW(),1)=0,"",INDEX(Holiday!$E:$E,ROW(),1))</f>
        <v/>
      </c>
    </row>
    <row r="116" spans="28:28" x14ac:dyDescent="0.15">
      <c r="AB116" s="1" t="str">
        <f>IF(INDEX(Holiday!$E:$E,ROW(),1)=0,"",INDEX(Holiday!$E:$E,ROW(),1))</f>
        <v/>
      </c>
    </row>
    <row r="117" spans="28:28" x14ac:dyDescent="0.15">
      <c r="AB117" s="1" t="str">
        <f>IF(INDEX(Holiday!$E:$E,ROW(),1)=0,"",INDEX(Holiday!$E:$E,ROW(),1))</f>
        <v/>
      </c>
    </row>
    <row r="118" spans="28:28" x14ac:dyDescent="0.15">
      <c r="AB118" s="1" t="str">
        <f>IF(INDEX(Holiday!$E:$E,ROW(),1)=0,"",INDEX(Holiday!$E:$E,ROW(),1))</f>
        <v/>
      </c>
    </row>
    <row r="119" spans="28:28" x14ac:dyDescent="0.15">
      <c r="AB119" s="1" t="str">
        <f>IF(INDEX(Holiday!$E:$E,ROW(),1)=0,"",INDEX(Holiday!$E:$E,ROW(),1))</f>
        <v/>
      </c>
    </row>
    <row r="120" spans="28:28" x14ac:dyDescent="0.15">
      <c r="AB120" s="1" t="str">
        <f>IF(INDEX(Holiday!$E:$E,ROW(),1)=0,"",INDEX(Holiday!$E:$E,ROW(),1))</f>
        <v/>
      </c>
    </row>
  </sheetData>
  <sheetCalcPr fullCalcOnLoad="1"/>
  <mergeCells count="44">
    <mergeCell ref="J34:J37"/>
    <mergeCell ref="J38:J39"/>
    <mergeCell ref="J40:J43"/>
    <mergeCell ref="R17:R18"/>
    <mergeCell ref="R19:R22"/>
    <mergeCell ref="R23:R24"/>
    <mergeCell ref="R25:R28"/>
    <mergeCell ref="R29:R30"/>
    <mergeCell ref="R31:R34"/>
    <mergeCell ref="J22:J25"/>
    <mergeCell ref="J26:J27"/>
    <mergeCell ref="J28:J31"/>
    <mergeCell ref="J32:J33"/>
    <mergeCell ref="B19:B22"/>
    <mergeCell ref="B23:B24"/>
    <mergeCell ref="B25:B28"/>
    <mergeCell ref="B29:B30"/>
    <mergeCell ref="J16:J19"/>
    <mergeCell ref="J20:J21"/>
    <mergeCell ref="B47:I47"/>
    <mergeCell ref="U47:Y47"/>
    <mergeCell ref="B48:I48"/>
    <mergeCell ref="B50:L50"/>
    <mergeCell ref="U50:Y50"/>
    <mergeCell ref="J8:J9"/>
    <mergeCell ref="J10:J13"/>
    <mergeCell ref="J14:J15"/>
    <mergeCell ref="B31:B34"/>
    <mergeCell ref="B17:B18"/>
    <mergeCell ref="B45:I45"/>
    <mergeCell ref="J45:Q46"/>
    <mergeCell ref="R45:T45"/>
    <mergeCell ref="U45:Y45"/>
    <mergeCell ref="B46:I46"/>
    <mergeCell ref="U46:Y46"/>
    <mergeCell ref="B6:K6"/>
    <mergeCell ref="R6:Y6"/>
    <mergeCell ref="B7:E7"/>
    <mergeCell ref="G7:K7"/>
    <mergeCell ref="R7:Y7"/>
    <mergeCell ref="B3:Y3"/>
    <mergeCell ref="B4:Q5"/>
    <mergeCell ref="R4:Y4"/>
    <mergeCell ref="R5:Y5"/>
  </mergeCells>
  <phoneticPr fontId="2"/>
  <conditionalFormatting sqref="C17:I22">
    <cfRule type="expression" dxfId="50" priority="1" stopIfTrue="1">
      <formula>MONTH(C17)&lt;&gt;MONTH($B$17)</formula>
    </cfRule>
    <cfRule type="expression" dxfId="49" priority="2" stopIfTrue="1">
      <formula>AND(MONTH(C17)=MONTH($B$17),NOT(ISERROR(MATCH(C17,$AB$1:$AB$150,0))))</formula>
    </cfRule>
  </conditionalFormatting>
  <conditionalFormatting sqref="C23:I28">
    <cfRule type="expression" dxfId="48" priority="3" stopIfTrue="1">
      <formula>MONTH(C23)&lt;&gt;MONTH($B$23)</formula>
    </cfRule>
    <cfRule type="expression" dxfId="47" priority="4" stopIfTrue="1">
      <formula>AND(MONTH(C23)=MONTH($B$23),NOT(ISERROR(MATCH(C23,$AB$1:$AB$150,0))))</formula>
    </cfRule>
  </conditionalFormatting>
  <conditionalFormatting sqref="C29:I34">
    <cfRule type="expression" dxfId="46" priority="5" stopIfTrue="1">
      <formula>MONTH(C29)&lt;&gt;MONTH($B$29)</formula>
    </cfRule>
    <cfRule type="expression" dxfId="45" priority="6" stopIfTrue="1">
      <formula>AND(MONTH(C29)=MONTH($B$29),NOT(ISERROR(MATCH(C29,$AB$1:$AB$150,0))))</formula>
    </cfRule>
  </conditionalFormatting>
  <conditionalFormatting sqref="K8:Q13">
    <cfRule type="expression" dxfId="44" priority="7" stopIfTrue="1">
      <formula>MONTH(K8)&lt;&gt;MONTH($J$8)</formula>
    </cfRule>
    <cfRule type="expression" dxfId="43" priority="8" stopIfTrue="1">
      <formula>AND(MONTH(K8)=MONTH($J$8),NOT(ISERROR(MATCH(K8,$AB$1:$AB$150,0))))</formula>
    </cfRule>
  </conditionalFormatting>
  <conditionalFormatting sqref="K14:Q19">
    <cfRule type="expression" dxfId="42" priority="9" stopIfTrue="1">
      <formula>MONTH(K14)&lt;&gt;MONTH($J$14)</formula>
    </cfRule>
    <cfRule type="expression" dxfId="41" priority="10" stopIfTrue="1">
      <formula>AND(MONTH(K14)=MONTH($J$14),NOT(ISERROR(MATCH(K14,$AB$1:$AB$150,0))))</formula>
    </cfRule>
  </conditionalFormatting>
  <conditionalFormatting sqref="K20:Q25">
    <cfRule type="expression" dxfId="40" priority="11" stopIfTrue="1">
      <formula>MONTH(K20)&lt;&gt;MONTH($J$20)</formula>
    </cfRule>
    <cfRule type="expression" dxfId="39" priority="12" stopIfTrue="1">
      <formula>AND(MONTH(K20)=MONTH($J$20),NOT(ISERROR(MATCH(K20,$AB$1:$AB$150,0))))</formula>
    </cfRule>
  </conditionalFormatting>
  <conditionalFormatting sqref="K26:Q31">
    <cfRule type="expression" dxfId="38" priority="13" stopIfTrue="1">
      <formula>MONTH(K26)&lt;&gt;MONTH($J$26)</formula>
    </cfRule>
    <cfRule type="expression" dxfId="37" priority="14" stopIfTrue="1">
      <formula>AND(MONTH(K26)=MONTH($J$26),NOT(ISERROR(MATCH(K26,$AB$1:$AB$150,0))))</formula>
    </cfRule>
  </conditionalFormatting>
  <conditionalFormatting sqref="K32:Q37">
    <cfRule type="expression" dxfId="36" priority="15" stopIfTrue="1">
      <formula>MONTH(K32)&lt;&gt;MONTH($J$32)</formula>
    </cfRule>
    <cfRule type="expression" dxfId="35" priority="16" stopIfTrue="1">
      <formula>AND(MONTH(K32)=MONTH($J$32),NOT(ISERROR(MATCH(K32,$AB$1:$AB$150,0))))</formula>
    </cfRule>
  </conditionalFormatting>
  <conditionalFormatting sqref="K38:Q43">
    <cfRule type="expression" dxfId="34" priority="17" stopIfTrue="1">
      <formula>MONTH(K38)&lt;&gt;MONTH($J$38)</formula>
    </cfRule>
    <cfRule type="expression" dxfId="33" priority="18" stopIfTrue="1">
      <formula>AND(MONTH(K38)=MONTH($J$38),NOT(ISERROR(MATCH(K38,$AB$1:$AB$150,0))))</formula>
    </cfRule>
  </conditionalFormatting>
  <conditionalFormatting sqref="S17:Y22">
    <cfRule type="expression" dxfId="32" priority="19" stopIfTrue="1">
      <formula>MONTH(S17)&lt;&gt;MONTH($R$17)</formula>
    </cfRule>
    <cfRule type="expression" dxfId="31" priority="20" stopIfTrue="1">
      <formula>AND(MONTH(S17)=MONTH($R$17),NOT(ISERROR(MATCH(S17,$AB$1:$AB$150,0))))</formula>
    </cfRule>
  </conditionalFormatting>
  <conditionalFormatting sqref="S23:Y28">
    <cfRule type="expression" dxfId="30" priority="21" stopIfTrue="1">
      <formula>MONTH(S23)&lt;&gt;MONTH($R$23)</formula>
    </cfRule>
    <cfRule type="expression" dxfId="29" priority="22" stopIfTrue="1">
      <formula>AND(MONTH(S23)=MONTH($R$23),NOT(ISERROR(MATCH(S23,$AB$1:$AB$150,0))))</formula>
    </cfRule>
  </conditionalFormatting>
  <conditionalFormatting sqref="S29:Y34">
    <cfRule type="expression" dxfId="28" priority="23" stopIfTrue="1">
      <formula>MONTH(S29)&lt;&gt;MONTH($R$29)</formula>
    </cfRule>
    <cfRule type="expression" dxfId="27" priority="24" stopIfTrue="1">
      <formula>AND(MONTH(S29)=MONTH($R$29),NOT(ISERROR(MATCH(S29,$AB$1:$AB$150,0))))</formula>
    </cfRule>
  </conditionalFormatting>
  <printOptions horizontalCentered="1" verticalCentered="1"/>
  <pageMargins left="0" right="0" top="0" bottom="0" header="0" footer="0"/>
  <pageSetup paperSize="9" orientation="portrait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50" r:id="rId4" name="SpinButton2">
          <controlPr defaultSize="0" print="0" autoLine="0" autoPict="0" linkedCell="Holiday!B1" r:id="rId5">
            <anchor moveWithCells="1">
              <from>
                <xdr:col>20</xdr:col>
                <xdr:colOff>0</xdr:colOff>
                <xdr:row>3</xdr:row>
                <xdr:rowOff>0</xdr:rowOff>
              </from>
              <to>
                <xdr:col>22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50" r:id="rId4" name="SpinButton2"/>
      </mc:Fallback>
    </mc:AlternateContent>
    <mc:AlternateContent xmlns:mc="http://schemas.openxmlformats.org/markup-compatibility/2006">
      <mc:Choice Requires="x14">
        <control shapeId="6149" r:id="rId6" name="SpinButton1">
          <controlPr defaultSize="0" print="0" autoLine="0" autoPict="0" linkedCell="Holiday!B2" r:id="rId5">
            <anchor moveWithCells="1">
              <from>
                <xdr:col>23</xdr:col>
                <xdr:colOff>0</xdr:colOff>
                <xdr:row>3</xdr:row>
                <xdr:rowOff>0</xdr:rowOff>
              </from>
              <to>
                <xdr:col>25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6149" r:id="rId6" name="Spi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Menu</vt:lpstr>
      <vt:lpstr>Schedule</vt:lpstr>
      <vt:lpstr>組織名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Holiday</vt:lpstr>
      <vt:lpstr>Item_Calc</vt:lpstr>
      <vt:lpstr>Menu!Print_Area</vt:lpstr>
      <vt:lpstr>Sheet1!Print_Area</vt:lpstr>
      <vt:lpstr>Sheet10!Print_Area</vt:lpstr>
      <vt:lpstr>Sheet11!Print_Area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 hashimoto</dc:creator>
  <cp:lastModifiedBy>user</cp:lastModifiedBy>
  <cp:lastPrinted>2012-05-10T00:51:04Z</cp:lastPrinted>
  <dcterms:created xsi:type="dcterms:W3CDTF">2011-01-04T08:47:40Z</dcterms:created>
  <dcterms:modified xsi:type="dcterms:W3CDTF">2023-05-12T05:54:15Z</dcterms:modified>
</cp:coreProperties>
</file>